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 Calculator" sheetId="1" r:id="rId4"/>
    <sheet state="visible" name="CR Table Image" sheetId="2" r:id="rId5"/>
    <sheet state="visible" name="Features" sheetId="3" r:id="rId6"/>
    <sheet state="hidden" name="Math" sheetId="4" r:id="rId7"/>
  </sheets>
  <definedNames>
    <definedName name="features2">'CR Calculator'!$AC$4:$AD$16</definedName>
    <definedName name="features">'CR Calculator'!$V$4:$AA$75</definedName>
    <definedName name="OCR">'CR Calculator'!$AF$3:$BO$25</definedName>
    <definedName name="DCR">'CR Calculator'!$AG$4:$BO$25</definedName>
    <definedName name="Prof">'CR Calculator'!$N$4:$T$37</definedName>
  </definedNames>
  <calcPr/>
</workbook>
</file>

<file path=xl/sharedStrings.xml><?xml version="1.0" encoding="utf-8"?>
<sst xmlns="http://schemas.openxmlformats.org/spreadsheetml/2006/main" count="185" uniqueCount="159">
  <si>
    <t>To Hit Modifier</t>
  </si>
  <si>
    <t>AC</t>
  </si>
  <si>
    <t>OCR</t>
  </si>
  <si>
    <t>CR</t>
  </si>
  <si>
    <t>A reminder that these green "Effective" cells might not be the ones for the statblock</t>
  </si>
  <si>
    <t>DPR</t>
  </si>
  <si>
    <t>Health</t>
  </si>
  <si>
    <t>DCR</t>
  </si>
  <si>
    <t>Damage Source</t>
  </si>
  <si>
    <t>Amount of Dice</t>
  </si>
  <si>
    <t>Dice Size</t>
  </si>
  <si>
    <t>Modifier</t>
  </si>
  <si>
    <t># Targets</t>
  </si>
  <si>
    <t>Uses in 3 rounds</t>
  </si>
  <si>
    <t>Total DPR</t>
  </si>
  <si>
    <t>Average</t>
  </si>
  <si>
    <t>Prof</t>
  </si>
  <si>
    <t>Save DC</t>
  </si>
  <si>
    <t>LR</t>
  </si>
  <si>
    <t>Relentless</t>
  </si>
  <si>
    <t>Mult 1</t>
  </si>
  <si>
    <t>Mult2</t>
  </si>
  <si>
    <t>Features</t>
  </si>
  <si>
    <t>AC Bonus</t>
  </si>
  <si>
    <t>DPR Bonus</t>
  </si>
  <si>
    <t>Attack Bonus</t>
  </si>
  <si>
    <t>Eff HP add</t>
  </si>
  <si>
    <t>Eff HP Multiplier</t>
  </si>
  <si>
    <t>Features 2</t>
  </si>
  <si>
    <t>Notes</t>
  </si>
  <si>
    <t>Only fill out white cells within tables, do not touch anything else!</t>
  </si>
  <si>
    <t>Blood Drain</t>
  </si>
  <si>
    <t>&lt;13</t>
  </si>
  <si>
    <t>Aggressive</t>
  </si>
  <si>
    <t>Angelic Weapons</t>
  </si>
  <si>
    <t>Add the dice to the attack in the Damage Source table for every attack in the calculation</t>
  </si>
  <si>
    <t>Jagged Claw</t>
  </si>
  <si>
    <t>Ambusher</t>
  </si>
  <si>
    <t>Breath Weapon</t>
  </si>
  <si>
    <t>Assume it hits two targets and they fail their save, add in the Damage Source table</t>
  </si>
  <si>
    <t>Jagged Poison</t>
  </si>
  <si>
    <t>Amorphous</t>
  </si>
  <si>
    <t>Brute</t>
  </si>
  <si>
    <t>Green "Effective" cells are used to look up CR, and purple ones show the results</t>
  </si>
  <si>
    <t>Blood Drain damage</t>
  </si>
  <si>
    <t>Amphibious</t>
  </si>
  <si>
    <t>Charge</t>
  </si>
  <si>
    <t>Add a separate attack for a single use</t>
  </si>
  <si>
    <t>Modifiers</t>
  </si>
  <si>
    <t>Antimagic Susceptibility</t>
  </si>
  <si>
    <t>Death Burst</t>
  </si>
  <si>
    <t>Add a separate attack for a single use affecting two targets with failed saves</t>
  </si>
  <si>
    <t>Avoidance</t>
  </si>
  <si>
    <t>Dive Attack</t>
  </si>
  <si>
    <t>If you have any flat OCR or DCR modifiers, add them here!</t>
  </si>
  <si>
    <t>Blind Senses</t>
  </si>
  <si>
    <t>Elemental Body</t>
  </si>
  <si>
    <t>Add the dice to the attack, or a separate attack if needed, for 3 uses</t>
  </si>
  <si>
    <t>Blood Frenzy</t>
  </si>
  <si>
    <t>Enlarge</t>
  </si>
  <si>
    <t>Add the dice to the attack for every attack in the calculation</t>
  </si>
  <si>
    <t>CR Target</t>
  </si>
  <si>
    <t>Actual AC</t>
  </si>
  <si>
    <t>Legendary Resistance Uses</t>
  </si>
  <si>
    <t>Chameleon Skin</t>
  </si>
  <si>
    <t>Martial Advantage</t>
  </si>
  <si>
    <t>Spellcasting has not been added in due to its large extent. If you wish to do so, add the damage in the Damage Source table according to proper calculations</t>
  </si>
  <si>
    <t>Main Attack Mod</t>
  </si>
  <si>
    <t>Resistances that matter?</t>
  </si>
  <si>
    <t>No</t>
  </si>
  <si>
    <t>Regeneration Per Round</t>
  </si>
  <si>
    <t>Change Shape</t>
  </si>
  <si>
    <t>Pounce</t>
  </si>
  <si>
    <t>Add a separate attack, along with the bonus action damage, for a single use</t>
  </si>
  <si>
    <t>Saving Throw Amount</t>
  </si>
  <si>
    <t>Immunities that matter?</t>
  </si>
  <si>
    <t>Fly Speed and has Ranged Damage?</t>
  </si>
  <si>
    <t>Charm</t>
  </si>
  <si>
    <t>Surprise Attack</t>
  </si>
  <si>
    <t>Constrict</t>
  </si>
  <si>
    <t>Swallow</t>
  </si>
  <si>
    <t>Add a separate attack for two uses</t>
  </si>
  <si>
    <t>Con Mod</t>
  </si>
  <si>
    <t>Actual Health</t>
  </si>
  <si>
    <t>Eff. HP additions</t>
  </si>
  <si>
    <t>Eff. HP Multiplier</t>
  </si>
  <si>
    <t>Actual Health Breakdown</t>
  </si>
  <si>
    <t>Damage Absorption</t>
  </si>
  <si>
    <t>Wounded Fury</t>
  </si>
  <si>
    <t>Add a separate attack for a number of uses equal to the attacks per round</t>
  </si>
  <si>
    <t>Damage Transfer</t>
  </si>
  <si>
    <t>Devil Sight</t>
  </si>
  <si>
    <t>Features with Dice Involved (plug into Damage Source table)</t>
  </si>
  <si>
    <t>Echolocation</t>
  </si>
  <si>
    <t>These features cannot be simply autocalculated as you can change the dice, so plug them into the Damage Source table like a regular attack, as instructed in the Notes of this table</t>
  </si>
  <si>
    <t>Feature Name</t>
  </si>
  <si>
    <t>Etherealness</t>
  </si>
  <si>
    <t>False Appearance</t>
  </si>
  <si>
    <t>Fey Ancestry</t>
  </si>
  <si>
    <t>Flyby</t>
  </si>
  <si>
    <t>Features without Dice involved (calculated already)</t>
  </si>
  <si>
    <t>Frightful Presence</t>
  </si>
  <si>
    <t>Credit goes to JLUnit#3340 for making this spreadsheet.</t>
  </si>
  <si>
    <t>Grappler</t>
  </si>
  <si>
    <t>These features automatically plug themselves into their appropriate cells, and are reflected in the "Effective" green cells</t>
  </si>
  <si>
    <t>For more monster-related rules and guidelines, see here:</t>
  </si>
  <si>
    <t>Hold Breath</t>
  </si>
  <si>
    <t>Hit</t>
  </si>
  <si>
    <t>https://www.gmbinder.com/share/-Lyr4Z6BYE3OCJDK6mr9</t>
  </si>
  <si>
    <t>Horrifying Visage</t>
  </si>
  <si>
    <t>Illumination</t>
  </si>
  <si>
    <t>Saving throws</t>
  </si>
  <si>
    <t>Illusory Appearance</t>
  </si>
  <si>
    <t>Immutable Form</t>
  </si>
  <si>
    <t>Incorporeal Movement</t>
  </si>
  <si>
    <t>Inscrutable</t>
  </si>
  <si>
    <t>Invisibility</t>
  </si>
  <si>
    <t>Keen Senses</t>
  </si>
  <si>
    <t>Labyrinthine Recall</t>
  </si>
  <si>
    <t>Leadership</t>
  </si>
  <si>
    <t>Life Drain</t>
  </si>
  <si>
    <t>Light Sensitivity</t>
  </si>
  <si>
    <t>Yes</t>
  </si>
  <si>
    <t>Magic Resistance</t>
  </si>
  <si>
    <t>Magic Weapons</t>
  </si>
  <si>
    <t>Mimicry</t>
  </si>
  <si>
    <t>Nimble Escape</t>
  </si>
  <si>
    <t>Otherworldly Perception</t>
  </si>
  <si>
    <t>Pack Tactics</t>
  </si>
  <si>
    <t>Parry</t>
  </si>
  <si>
    <t>Possession</t>
  </si>
  <si>
    <t>Rampage</t>
  </si>
  <si>
    <t>Reactive</t>
  </si>
  <si>
    <t>Read Thoughts</t>
  </si>
  <si>
    <t>Reckless</t>
  </si>
  <si>
    <t>Redirect Attack</t>
  </si>
  <si>
    <t>Reel</t>
  </si>
  <si>
    <t>Rejuvenation</t>
  </si>
  <si>
    <t>Shadow Stealth</t>
  </si>
  <si>
    <t>Shapechanger</t>
  </si>
  <si>
    <t>Siege Monster</t>
  </si>
  <si>
    <t>Slippery</t>
  </si>
  <si>
    <t>Spider Climb</t>
  </si>
  <si>
    <t>Standing Leap</t>
  </si>
  <si>
    <t>Steadfast</t>
  </si>
  <si>
    <t>Stench</t>
  </si>
  <si>
    <t>Sunlight Sensitivity</t>
  </si>
  <si>
    <t>Superior Invisibility</t>
  </si>
  <si>
    <t>Sure-Footed</t>
  </si>
  <si>
    <t>Teleport</t>
  </si>
  <si>
    <t>Terrain Camouflage</t>
  </si>
  <si>
    <t>Tunneler</t>
  </si>
  <si>
    <t>Turn Immunity</t>
  </si>
  <si>
    <t>Turn Resistance</t>
  </si>
  <si>
    <t>Two Heads</t>
  </si>
  <si>
    <t>Undead Fortitude</t>
  </si>
  <si>
    <t>Web</t>
  </si>
  <si>
    <t>Web Sense</t>
  </si>
  <si>
    <t>Web Walker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</si>
</sst>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"/>
    <numFmt numFmtId="165" formatCode="0.0"/>
  </numFmts>
  <fonts count="8">
    <font>
      <sz val="11.0"/>
      <color rgb="FF000000"/>
      <name val="Calibri"/>
    </font>
    <font>
      <b/>
      <sz val="11.0"/>
      <color rgb="FF000000"/>
      <name val="Calibri"/>
    </font>
    <font>
      <b/>
      <sz val="16.0"/>
      <color rgb="FF000000"/>
      <name val="Calibri"/>
    </font>
    <font/>
    <font>
      <sz val="11.0"/>
      <color rgb="FFFFFFFF"/>
      <name val="Calibri"/>
    </font>
    <font>
      <u/>
      <sz val="11.0"/>
      <color rgb="FF1155CC"/>
      <name val="Calibri"/>
    </font>
    <font>
      <u/>
      <sz val="11.0"/>
      <color rgb="FF1155CC"/>
      <name val="Docs-Calibri"/>
    </font>
    <font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2E75B6"/>
        <bgColor rgb="FF2E75B6"/>
      </patternFill>
    </fill>
    <fill>
      <patternFill patternType="solid">
        <fgColor rgb="FF70AD47"/>
        <bgColor rgb="FF70AD47"/>
      </patternFill>
    </fill>
    <fill>
      <patternFill patternType="solid">
        <fgColor rgb="FF7030A0"/>
        <bgColor rgb="FF7030A0"/>
      </patternFill>
    </fill>
    <fill>
      <patternFill patternType="solid">
        <fgColor rgb="FFBDD7EE"/>
        <bgColor rgb="FFBDD7EE"/>
      </patternFill>
    </fill>
    <fill>
      <patternFill patternType="solid">
        <fgColor rgb="FFD9D9D9"/>
        <bgColor rgb="FFD9D9D9"/>
      </patternFill>
    </fill>
  </fills>
  <borders count="40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/>
      <top/>
      <bottom style="medium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bottom" wrapText="0"/>
    </xf>
    <xf borderId="2" fillId="3" fontId="1" numFmtId="0" xfId="0" applyAlignment="1" applyBorder="1" applyFill="1" applyFont="1">
      <alignment horizontal="left" shrinkToFit="0" vertical="bottom" wrapText="0"/>
    </xf>
    <xf borderId="0" fillId="0" fontId="1" numFmtId="0" xfId="0" applyAlignment="1" applyFont="1">
      <alignment horizontal="left" shrinkToFit="0" vertical="bottom" wrapText="0"/>
    </xf>
    <xf borderId="2" fillId="4" fontId="1" numFmtId="0" xfId="0" applyAlignment="1" applyBorder="1" applyFill="1" applyFont="1">
      <alignment horizontal="left" shrinkToFit="0" vertical="bottom" wrapText="0"/>
    </xf>
    <xf borderId="0" fillId="0" fontId="0" numFmtId="0" xfId="0" applyAlignment="1" applyFont="1">
      <alignment shrinkToFit="0" vertical="bottom" wrapText="0"/>
    </xf>
    <xf borderId="3" fillId="2" fontId="2" numFmtId="0" xfId="0" applyAlignment="1" applyBorder="1" applyFont="1">
      <alignment horizontal="center" shrinkToFit="0" vertical="center" wrapText="0"/>
    </xf>
    <xf borderId="4" fillId="4" fontId="2" numFmtId="164" xfId="0" applyAlignment="1" applyBorder="1" applyFont="1" applyNumberFormat="1">
      <alignment horizontal="center" shrinkToFit="0" vertical="center" wrapText="0"/>
    </xf>
    <xf borderId="0" fillId="0" fontId="0" numFmtId="12" xfId="0" applyAlignment="1" applyFont="1" applyNumberFormat="1">
      <alignment shrinkToFit="0" vertical="bottom" wrapText="0"/>
    </xf>
    <xf borderId="0" fillId="0" fontId="0" numFmtId="0" xfId="0" applyAlignment="1" applyFont="1">
      <alignment horizontal="center" shrinkToFit="0" vertical="bottom" wrapText="0"/>
    </xf>
    <xf borderId="0" fillId="0" fontId="0" numFmtId="1" xfId="0" applyAlignment="1" applyFont="1" applyNumberFormat="1">
      <alignment shrinkToFit="0" vertical="bottom" wrapText="0"/>
    </xf>
    <xf borderId="5" fillId="0" fontId="1" numFmtId="0" xfId="0" applyAlignment="1" applyBorder="1" applyFont="1">
      <alignment horizontal="center" shrinkToFit="0" vertical="bottom" wrapText="1"/>
    </xf>
    <xf borderId="6" fillId="0" fontId="3" numFmtId="0" xfId="0" applyBorder="1" applyFont="1"/>
    <xf borderId="7" fillId="0" fontId="3" numFmtId="0" xfId="0" applyBorder="1" applyFont="1"/>
    <xf borderId="2" fillId="3" fontId="1" numFmtId="2" xfId="0" applyAlignment="1" applyBorder="1" applyFont="1" applyNumberFormat="1">
      <alignment horizontal="left" shrinkToFit="0" vertical="bottom" wrapText="0"/>
    </xf>
    <xf borderId="8" fillId="2" fontId="1" numFmtId="0" xfId="0" applyAlignment="1" applyBorder="1" applyFont="1">
      <alignment horizontal="left" shrinkToFit="0" vertical="bottom" wrapText="0"/>
    </xf>
    <xf borderId="9" fillId="3" fontId="1" numFmtId="0" xfId="0" applyAlignment="1" applyBorder="1" applyFont="1">
      <alignment horizontal="left" shrinkToFit="0" vertical="bottom" wrapText="0"/>
    </xf>
    <xf borderId="9" fillId="4" fontId="1" numFmtId="0" xfId="0" applyAlignment="1" applyBorder="1" applyFont="1">
      <alignment horizontal="left" shrinkToFit="0" vertical="bottom" wrapText="0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5" fontId="0" numFmtId="0" xfId="0" applyAlignment="1" applyBorder="1" applyFill="1" applyFont="1">
      <alignment shrinkToFit="0" vertical="bottom" wrapText="0"/>
    </xf>
    <xf borderId="16" fillId="5" fontId="0" numFmtId="0" xfId="0" applyAlignment="1" applyBorder="1" applyFont="1">
      <alignment shrinkToFit="0" vertical="bottom" wrapText="0"/>
    </xf>
    <xf borderId="17" fillId="5" fontId="0" numFmtId="0" xfId="0" applyAlignment="1" applyBorder="1" applyFont="1">
      <alignment shrinkToFit="0" vertical="bottom" wrapText="0"/>
    </xf>
    <xf borderId="2" fillId="5" fontId="0" numFmtId="0" xfId="0" applyAlignment="1" applyBorder="1" applyFont="1">
      <alignment shrinkToFit="0" vertical="bottom" wrapText="0"/>
    </xf>
    <xf borderId="0" fillId="0" fontId="0" numFmtId="12" xfId="0" applyAlignment="1" applyFont="1" applyNumberForma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1"/>
    </xf>
    <xf borderId="5" fillId="0" fontId="0" numFmtId="0" xfId="0" applyAlignment="1" applyBorder="1" applyFont="1">
      <alignment shrinkToFit="0" vertical="bottom" wrapText="0"/>
    </xf>
    <xf borderId="6" fillId="0" fontId="0" numFmtId="0" xfId="0" applyAlignment="1" applyBorder="1" applyFont="1">
      <alignment shrinkToFit="0" vertical="bottom" wrapText="0"/>
    </xf>
    <xf borderId="16" fillId="6" fontId="0" numFmtId="2" xfId="0" applyAlignment="1" applyBorder="1" applyFill="1" applyFont="1" applyNumberFormat="1">
      <alignment shrinkToFit="0" vertical="bottom" wrapText="0"/>
    </xf>
    <xf borderId="2" fillId="6" fontId="0" numFmtId="2" xfId="0" applyAlignment="1" applyBorder="1" applyFont="1" applyNumberFormat="1">
      <alignment shrinkToFit="0" vertical="bottom" wrapText="0"/>
    </xf>
    <xf borderId="0" fillId="0" fontId="0" numFmtId="2" xfId="0" applyAlignment="1" applyFont="1" applyNumberFormat="1">
      <alignment shrinkToFit="0" vertical="bottom" wrapText="0"/>
    </xf>
    <xf borderId="18" fillId="6" fontId="0" numFmtId="2" xfId="0" applyAlignment="1" applyBorder="1" applyFont="1" applyNumberFormat="1">
      <alignment shrinkToFit="0" vertical="bottom" wrapText="0"/>
    </xf>
    <xf borderId="0" fillId="0" fontId="0" numFmtId="1" xfId="0" applyAlignment="1" applyFont="1" applyNumberFormat="1">
      <alignment horizontal="center" shrinkToFit="0" vertical="bottom" wrapText="0"/>
    </xf>
    <xf borderId="0" fillId="0" fontId="0" numFmtId="0" xfId="0" applyAlignment="1" applyFont="1">
      <alignment horizontal="right" shrinkToFit="0" vertical="bottom" wrapText="0"/>
    </xf>
    <xf borderId="19" fillId="0" fontId="0" numFmtId="0" xfId="0" applyAlignment="1" applyBorder="1" applyFont="1">
      <alignment shrinkToFit="0" vertical="bottom" wrapText="0"/>
    </xf>
    <xf borderId="20" fillId="2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1"/>
    </xf>
    <xf borderId="20" fillId="5" fontId="0" numFmtId="0" xfId="0" applyAlignment="1" applyBorder="1" applyFont="1">
      <alignment shrinkToFit="0" vertical="bottom" wrapText="0"/>
    </xf>
    <xf borderId="21" fillId="0" fontId="0" numFmtId="0" xfId="0" applyAlignment="1" applyBorder="1" applyFont="1">
      <alignment shrinkToFit="0" vertical="bottom" wrapText="0"/>
    </xf>
    <xf borderId="12" fillId="0" fontId="0" numFmtId="0" xfId="0" applyAlignment="1" applyBorder="1" applyFont="1">
      <alignment shrinkToFit="0" vertical="bottom" wrapText="0"/>
    </xf>
    <xf borderId="13" fillId="0" fontId="0" numFmtId="0" xfId="0" applyAlignment="1" applyBorder="1" applyFont="1">
      <alignment shrinkToFit="0" vertical="bottom" wrapText="0"/>
    </xf>
    <xf borderId="9" fillId="6" fontId="0" numFmtId="2" xfId="0" applyAlignment="1" applyBorder="1" applyFont="1" applyNumberFormat="1">
      <alignment shrinkToFit="0" vertical="bottom" wrapText="0"/>
    </xf>
    <xf borderId="22" fillId="5" fontId="0" numFmtId="0" xfId="0" applyAlignment="1" applyBorder="1" applyFont="1">
      <alignment shrinkToFit="0" vertical="bottom" wrapText="0"/>
    </xf>
    <xf borderId="23" fillId="0" fontId="0" numFmtId="0" xfId="0" applyAlignment="1" applyBorder="1" applyFont="1">
      <alignment shrinkToFit="0" vertical="bottom" wrapText="0"/>
    </xf>
    <xf borderId="7" fillId="0" fontId="0" numFmtId="0" xfId="0" applyAlignment="1" applyBorder="1" applyFont="1">
      <alignment shrinkToFit="0" vertical="bottom" wrapText="0"/>
    </xf>
    <xf borderId="24" fillId="5" fontId="0" numFmtId="0" xfId="0" applyAlignment="1" applyBorder="1" applyFont="1">
      <alignment shrinkToFit="0" vertical="bottom" wrapText="0"/>
    </xf>
    <xf borderId="7" fillId="0" fontId="0" numFmtId="0" xfId="0" applyAlignment="1" applyBorder="1" applyFont="1">
      <alignment horizontal="right" shrinkToFit="0" vertical="bottom" wrapText="0"/>
    </xf>
    <xf borderId="25" fillId="5" fontId="0" numFmtId="0" xfId="0" applyAlignment="1" applyBorder="1" applyFont="1">
      <alignment shrinkToFit="0" vertical="bottom" wrapText="0"/>
    </xf>
    <xf borderId="26" fillId="0" fontId="3" numFmtId="0" xfId="0" applyBorder="1" applyFont="1"/>
    <xf borderId="0" fillId="0" fontId="4" numFmtId="0" xfId="0" applyAlignment="1" applyFont="1">
      <alignment shrinkToFit="0" vertical="bottom" wrapText="0"/>
    </xf>
    <xf borderId="0" fillId="0" fontId="0" numFmtId="165" xfId="0" applyAlignment="1" applyFont="1" applyNumberFormat="1">
      <alignment shrinkToFit="0" vertical="bottom" wrapText="0"/>
    </xf>
    <xf borderId="27" fillId="5" fontId="0" numFmtId="0" xfId="0" applyAlignment="1" applyBorder="1" applyFont="1">
      <alignment shrinkToFit="0" vertical="bottom" wrapText="0"/>
    </xf>
    <xf borderId="28" fillId="0" fontId="0" numFmtId="0" xfId="0" applyAlignment="1" applyBorder="1" applyFont="1">
      <alignment shrinkToFit="0" vertical="bottom" wrapText="0"/>
    </xf>
    <xf borderId="29" fillId="5" fontId="0" numFmtId="0" xfId="0" applyAlignment="1" applyBorder="1" applyFont="1">
      <alignment shrinkToFit="0" vertical="bottom" wrapText="0"/>
    </xf>
    <xf borderId="18" fillId="5" fontId="0" numFmtId="0" xfId="0" applyAlignment="1" applyBorder="1" applyFont="1">
      <alignment shrinkToFit="0" vertical="bottom" wrapText="0"/>
    </xf>
    <xf borderId="28" fillId="0" fontId="0" numFmtId="0" xfId="0" applyAlignment="1" applyBorder="1" applyFont="1">
      <alignment horizontal="center" shrinkToFit="0" vertical="bottom" wrapText="0"/>
    </xf>
    <xf borderId="30" fillId="5" fontId="0" numFmtId="0" xfId="0" applyAlignment="1" applyBorder="1" applyFont="1">
      <alignment shrinkToFit="0" vertical="bottom" wrapText="0"/>
    </xf>
    <xf borderId="31" fillId="0" fontId="3" numFmtId="0" xfId="0" applyBorder="1" applyFont="1"/>
    <xf borderId="32" fillId="0" fontId="0" numFmtId="0" xfId="0" applyAlignment="1" applyBorder="1" applyFont="1">
      <alignment shrinkToFit="0" vertical="bottom" wrapText="0"/>
    </xf>
    <xf borderId="14" fillId="0" fontId="0" numFmtId="0" xfId="0" applyAlignment="1" applyBorder="1" applyFont="1">
      <alignment shrinkToFit="0" vertical="bottom" wrapText="0"/>
    </xf>
    <xf borderId="8" fillId="5" fontId="0" numFmtId="0" xfId="0" applyAlignment="1" applyBorder="1" applyFont="1">
      <alignment shrinkToFit="0" vertical="bottom" wrapText="0"/>
    </xf>
    <xf borderId="9" fillId="5" fontId="0" numFmtId="0" xfId="0" applyAlignment="1" applyBorder="1" applyFont="1">
      <alignment shrinkToFit="0" vertical="bottom" wrapText="0"/>
    </xf>
    <xf borderId="14" fillId="0" fontId="0" numFmtId="0" xfId="0" applyAlignment="1" applyBorder="1" applyFont="1">
      <alignment horizontal="center" shrinkToFit="0" vertical="bottom" wrapText="0"/>
    </xf>
    <xf borderId="33" fillId="5" fontId="0" numFmtId="0" xfId="0" applyAlignment="1" applyBorder="1" applyFont="1">
      <alignment shrinkToFit="0" vertical="bottom" wrapText="0"/>
    </xf>
    <xf borderId="34" fillId="0" fontId="3" numFmtId="0" xfId="0" applyBorder="1" applyFont="1"/>
    <xf borderId="14" fillId="0" fontId="0" numFmtId="0" xfId="0" applyAlignment="1" applyBorder="1" applyFont="1">
      <alignment horizontal="right" shrinkToFit="0" vertical="bottom" wrapText="0"/>
    </xf>
    <xf borderId="1" fillId="5" fontId="0" numFmtId="0" xfId="0" applyAlignment="1" applyBorder="1" applyFont="1">
      <alignment shrinkToFit="0" vertical="bottom" wrapText="0"/>
    </xf>
    <xf borderId="35" fillId="5" fontId="0" numFmtId="0" xfId="0" applyAlignment="1" applyBorder="1" applyFont="1">
      <alignment shrinkToFit="0" vertical="bottom" wrapText="0"/>
    </xf>
    <xf borderId="36" fillId="5" fontId="0" numFmtId="0" xfId="0" applyAlignment="1" applyBorder="1" applyFont="1">
      <alignment horizontal="center" shrinkToFit="0" vertical="bottom" wrapText="0"/>
    </xf>
    <xf borderId="37" fillId="0" fontId="3" numFmtId="0" xfId="0" applyBorder="1" applyFont="1"/>
    <xf borderId="38" fillId="6" fontId="0" numFmtId="0" xfId="0" applyAlignment="1" applyBorder="1" applyFont="1">
      <alignment shrinkToFit="0" vertical="bottom" wrapText="0"/>
    </xf>
    <xf borderId="39" fillId="6" fontId="0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0" fillId="0" fontId="5" numFmtId="0" xfId="0" applyAlignment="1" applyFont="1">
      <alignment readingOrder="0" shrinkToFit="0" vertical="bottom" wrapText="0"/>
    </xf>
    <xf borderId="16" fillId="6" fontId="0" numFmtId="0" xfId="0" applyAlignment="1" applyBorder="1" applyFont="1">
      <alignment shrinkToFit="0" vertical="bottom" wrapText="0"/>
    </xf>
    <xf borderId="24" fillId="6" fontId="0" numFmtId="0" xfId="0" applyAlignment="1" applyBorder="1" applyFont="1">
      <alignment shrinkToFit="0" vertical="bottom" wrapText="0"/>
    </xf>
    <xf borderId="9" fillId="6" fontId="0" numFmtId="0" xfId="0" applyAlignment="1" applyBorder="1" applyFont="1">
      <alignment shrinkToFit="0" vertical="bottom" wrapText="0"/>
    </xf>
    <xf borderId="5" fillId="0" fontId="0" numFmtId="0" xfId="0" applyAlignment="1" applyBorder="1" applyFont="1">
      <alignment readingOrder="0" shrinkToFit="0" vertical="bottom" wrapText="0"/>
    </xf>
    <xf borderId="17" fillId="6" fontId="0" numFmtId="0" xfId="0" applyAlignment="1" applyBorder="1" applyFont="1">
      <alignment shrinkToFit="0" vertical="bottom" wrapText="0"/>
    </xf>
    <xf borderId="18" fillId="6" fontId="0" numFmtId="0" xfId="0" applyAlignment="1" applyBorder="1" applyFont="1">
      <alignment shrinkToFit="0" vertical="bottom" wrapText="0"/>
    </xf>
    <xf borderId="19" fillId="0" fontId="0" numFmtId="0" xfId="0" applyAlignment="1" applyBorder="1" applyFont="1">
      <alignment readingOrder="0" shrinkToFit="0" vertical="bottom" wrapText="0"/>
    </xf>
    <xf borderId="12" fillId="0" fontId="6" numFmtId="0" xfId="0" applyAlignment="1" applyBorder="1" applyFont="1">
      <alignment horizontal="left" readingOrder="0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47625</xdr:colOff>
      <xdr:row>1</xdr:row>
      <xdr:rowOff>-19050</xdr:rowOff>
    </xdr:from>
    <xdr:ext cx="1162050" cy="38100"/>
    <xdr:sp>
      <xdr:nvSpPr>
        <xdr:cNvPr id="3" name="Shape 3"/>
        <xdr:cNvSpPr/>
      </xdr:nvSpPr>
      <xdr:spPr>
        <a:xfrm>
          <a:off x="4764975" y="3780000"/>
          <a:ext cx="1162050" cy="0"/>
        </a:xfrm>
        <a:custGeom>
          <a:rect b="b" l="l" r="r" t="t"/>
          <a:pathLst>
            <a:path extrusionOk="0" h="21600" w="21600">
              <a:moveTo>
                <a:pt x="0" y="0"/>
              </a:moveTo>
              <a:lnTo>
                <a:pt x="21600" y="0"/>
              </a:lnTo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8</xdr:col>
      <xdr:colOff>47625</xdr:colOff>
      <xdr:row>1</xdr:row>
      <xdr:rowOff>-19050</xdr:rowOff>
    </xdr:from>
    <xdr:ext cx="981075" cy="38100"/>
    <xdr:sp>
      <xdr:nvSpPr>
        <xdr:cNvPr id="4" name="Shape 4"/>
        <xdr:cNvSpPr/>
      </xdr:nvSpPr>
      <xdr:spPr>
        <a:xfrm>
          <a:off x="4855463" y="3780000"/>
          <a:ext cx="981075" cy="0"/>
        </a:xfrm>
        <a:custGeom>
          <a:rect b="b" l="l" r="r" t="t"/>
          <a:pathLst>
            <a:path extrusionOk="0" h="21600" w="21600">
              <a:moveTo>
                <a:pt x="0" y="0"/>
              </a:moveTo>
              <a:lnTo>
                <a:pt x="21600" y="0"/>
              </a:lnTo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4</xdr:col>
      <xdr:colOff>542925</xdr:colOff>
      <xdr:row>1</xdr:row>
      <xdr:rowOff>133350</xdr:rowOff>
    </xdr:from>
    <xdr:ext cx="2895600" cy="28575"/>
    <xdr:grpSp>
      <xdr:nvGrpSpPr>
        <xdr:cNvPr id="5" name="Shape 5" title="Drawing"/>
        <xdr:cNvGrpSpPr/>
      </xdr:nvGrpSpPr>
      <xdr:grpSpPr>
        <a:xfrm>
          <a:off x="1421400" y="1450800"/>
          <a:ext cx="2872200" cy="9900"/>
          <a:chOff x="1421400" y="1450800"/>
          <a:chExt cx="2872200" cy="9900"/>
        </a:xfrm>
      </xdr:grpSpPr>
      <xdr:cxnSp>
        <xdr:nvCxnSpPr>
          <xdr:cNvPr id="6" name="Shape 6"/>
          <xdr:cNvCxnSpPr/>
        </xdr:nvCxnSpPr>
        <xdr:spPr>
          <a:xfrm>
            <a:off x="1421400" y="1450800"/>
            <a:ext cx="2872200" cy="9900"/>
          </a:xfrm>
          <a:prstGeom prst="straightConnector1">
            <a:avLst/>
          </a:prstGeom>
          <a:noFill/>
          <a:ln cap="flat" cmpd="sng" w="19050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983075" cy="10382250"/>
    <xdr:pic>
      <xdr:nvPicPr>
        <xdr:cNvPr descr="https://i.imgur.com/ZpGnktm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753475" cy="25374600"/>
    <xdr:pic>
      <xdr:nvPicPr>
        <xdr:cNvPr descr="https://cdn.discordapp.com/attachments/298920386110685186/341855522951004162/CR_Increases.jpg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mbinder.com/share/-Lyr4Z6BYE3OCJDK6mr9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9.29"/>
    <col customWidth="1" min="2" max="2" width="13.71"/>
    <col customWidth="1" min="3" max="3" width="9.71"/>
    <col customWidth="1" min="4" max="4" width="14.29"/>
    <col customWidth="1" min="5" max="5" width="14.71"/>
    <col customWidth="1" min="6" max="6" width="19.29"/>
    <col customWidth="1" min="7" max="7" width="10.57"/>
    <col customWidth="1" min="8" max="8" width="13.57"/>
    <col customWidth="1" min="9" max="9" width="18.57"/>
    <col customWidth="1" min="10" max="10" width="6.71"/>
    <col customWidth="1" min="11" max="11" width="11.57"/>
    <col customWidth="1" min="12" max="12" width="5.0"/>
    <col customWidth="1" hidden="1" min="13" max="13" width="8.86"/>
    <col customWidth="1" hidden="1" min="14" max="14" width="9.14"/>
    <col customWidth="1" hidden="1" min="15" max="21" width="8.86"/>
    <col customWidth="1" hidden="1" min="22" max="22" width="21.43"/>
    <col customWidth="1" hidden="1" min="23" max="23" width="8.86"/>
    <col customWidth="1" hidden="1" min="24" max="24" width="9.71"/>
    <col customWidth="1" hidden="1" min="25" max="25" width="11.57"/>
    <col customWidth="1" hidden="1" min="26" max="26" width="9.43"/>
    <col customWidth="1" hidden="1" min="27" max="27" width="14.43"/>
    <col customWidth="1" hidden="1" min="28" max="28" width="8.86"/>
    <col customWidth="1" hidden="1" min="29" max="29" width="16.29"/>
    <col customWidth="1" hidden="1" min="30" max="30" width="74.57"/>
    <col customWidth="1" hidden="1" min="31" max="31" width="8.86"/>
    <col customWidth="1" hidden="1" min="32" max="33" width="3.57"/>
    <col customWidth="1" hidden="1" min="34" max="67" width="4.14"/>
    <col customWidth="1" min="68" max="74" width="3.57"/>
    <col customWidth="1" min="75" max="75" width="14.0"/>
  </cols>
  <sheetData>
    <row r="1" ht="15.0" customHeight="1">
      <c r="A1" s="1" t="s">
        <v>0</v>
      </c>
      <c r="B1" s="2">
        <f>VLOOKUP(B12,Prof,2,0)+B13+SUM(D26:D31)</f>
        <v>10</v>
      </c>
      <c r="C1" s="3"/>
      <c r="D1" s="1" t="s">
        <v>1</v>
      </c>
      <c r="E1" s="2">
        <f>F12+SUM(B26:B31,M15,M14)</f>
        <v>20</v>
      </c>
      <c r="F1" s="3"/>
      <c r="G1" s="1" t="s">
        <v>2</v>
      </c>
      <c r="H1" s="4">
        <f>IFNA(VLOOKUP(B1,OCR,MATCH(B2,AH3:BO3,1)+3),0)</f>
        <v>11</v>
      </c>
      <c r="I1" s="5"/>
      <c r="J1" s="6" t="s">
        <v>3</v>
      </c>
      <c r="K1" s="7">
        <f>Math!H4</f>
        <v>8</v>
      </c>
      <c r="L1" s="5"/>
      <c r="M1" s="5"/>
      <c r="N1" s="8"/>
      <c r="O1" s="9"/>
      <c r="P1" s="9"/>
      <c r="Q1" s="10"/>
      <c r="R1" s="10"/>
      <c r="S1" s="10"/>
      <c r="T1" s="10"/>
      <c r="U1" s="10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11" t="s">
        <v>4</v>
      </c>
      <c r="BQ1" s="12"/>
      <c r="BR1" s="12"/>
      <c r="BS1" s="12"/>
      <c r="BT1" s="12"/>
      <c r="BU1" s="12"/>
      <c r="BV1" s="12"/>
      <c r="BW1" s="13"/>
    </row>
    <row r="2" ht="14.25" customHeight="1">
      <c r="A2" s="1" t="s">
        <v>5</v>
      </c>
      <c r="B2" s="14">
        <f>SUM(G4:G10,C26:C31)</f>
        <v>64</v>
      </c>
      <c r="C2" s="3"/>
      <c r="D2" s="15" t="s">
        <v>6</v>
      </c>
      <c r="E2" s="16">
        <f>ROUNDDOWN((D17+E17)*F17,0)</f>
        <v>42</v>
      </c>
      <c r="F2" s="3"/>
      <c r="G2" s="15" t="s">
        <v>7</v>
      </c>
      <c r="H2" s="17">
        <f>IFNA(VLOOKUP(E1,DCR,MATCH(E2,AH4:BO4,1)+2),0)</f>
        <v>2</v>
      </c>
      <c r="I2" s="5"/>
      <c r="J2" s="18"/>
      <c r="K2" s="19"/>
      <c r="L2" s="5"/>
      <c r="M2" s="5"/>
      <c r="N2" s="8"/>
      <c r="O2" s="9"/>
      <c r="P2" s="9"/>
      <c r="Q2" s="10"/>
      <c r="R2" s="10"/>
      <c r="S2" s="10"/>
      <c r="T2" s="10"/>
      <c r="U2" s="10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20"/>
      <c r="BQ2" s="21"/>
      <c r="BR2" s="21"/>
      <c r="BS2" s="21"/>
      <c r="BT2" s="21"/>
      <c r="BU2" s="21"/>
      <c r="BV2" s="21"/>
      <c r="BW2" s="22"/>
    </row>
    <row r="3" ht="15.0" customHeight="1">
      <c r="A3" s="23" t="s">
        <v>8</v>
      </c>
      <c r="B3" s="24" t="s">
        <v>9</v>
      </c>
      <c r="C3" s="24" t="s">
        <v>10</v>
      </c>
      <c r="D3" s="25" t="s">
        <v>11</v>
      </c>
      <c r="E3" s="25" t="s">
        <v>12</v>
      </c>
      <c r="F3" s="24" t="s">
        <v>13</v>
      </c>
      <c r="G3" s="24" t="s">
        <v>5</v>
      </c>
      <c r="H3" s="26" t="s">
        <v>14</v>
      </c>
      <c r="I3" s="5"/>
      <c r="J3" s="5"/>
      <c r="K3" s="5"/>
      <c r="L3" s="5"/>
      <c r="M3" s="24" t="s">
        <v>15</v>
      </c>
      <c r="N3" s="27" t="s">
        <v>3</v>
      </c>
      <c r="O3" s="9" t="s">
        <v>16</v>
      </c>
      <c r="P3" s="9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/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/>
      <c r="AC3" s="5" t="s">
        <v>28</v>
      </c>
      <c r="AD3" s="5" t="s">
        <v>29</v>
      </c>
      <c r="AE3" s="5"/>
      <c r="AF3" s="5"/>
      <c r="AG3" s="5"/>
      <c r="AH3" s="5">
        <v>0.0</v>
      </c>
      <c r="AI3" s="5">
        <v>3.000000001</v>
      </c>
      <c r="AJ3" s="5">
        <v>5.000000001</v>
      </c>
      <c r="AK3" s="5">
        <v>8.000000001</v>
      </c>
      <c r="AL3" s="5">
        <v>14.000000001</v>
      </c>
      <c r="AM3" s="5">
        <v>20.000000001</v>
      </c>
      <c r="AN3" s="5">
        <v>26.000000001</v>
      </c>
      <c r="AO3" s="5">
        <v>32.000000001</v>
      </c>
      <c r="AP3" s="5">
        <v>38.000000001</v>
      </c>
      <c r="AQ3" s="5">
        <v>44.000000001</v>
      </c>
      <c r="AR3" s="5">
        <v>50.000000001</v>
      </c>
      <c r="AS3" s="5">
        <v>56.000000001</v>
      </c>
      <c r="AT3" s="5">
        <v>62.000000001</v>
      </c>
      <c r="AU3" s="5">
        <v>68.000000001</v>
      </c>
      <c r="AV3" s="5">
        <v>74.000000001</v>
      </c>
      <c r="AW3" s="5">
        <v>80.000000001</v>
      </c>
      <c r="AX3" s="5">
        <v>86.000000001</v>
      </c>
      <c r="AY3" s="5">
        <v>92.000000001</v>
      </c>
      <c r="AZ3" s="5">
        <v>98.000000001</v>
      </c>
      <c r="BA3" s="5">
        <v>104.000000001</v>
      </c>
      <c r="BB3" s="5">
        <v>110.000000001</v>
      </c>
      <c r="BC3" s="5">
        <v>116.000000001</v>
      </c>
      <c r="BD3" s="5">
        <v>122.000000001</v>
      </c>
      <c r="BE3" s="5">
        <v>140.000000001</v>
      </c>
      <c r="BF3" s="5">
        <v>158.000000001</v>
      </c>
      <c r="BG3" s="5">
        <v>176.000000001</v>
      </c>
      <c r="BH3" s="5">
        <v>194.000000001</v>
      </c>
      <c r="BI3" s="5">
        <v>212.000000001</v>
      </c>
      <c r="BJ3" s="5">
        <v>230.000000001</v>
      </c>
      <c r="BK3" s="5">
        <v>248.000000001</v>
      </c>
      <c r="BL3" s="5">
        <v>266.000000001</v>
      </c>
      <c r="BM3" s="5">
        <v>284.000000001</v>
      </c>
      <c r="BN3" s="5">
        <v>302.000000001</v>
      </c>
      <c r="BO3" s="5">
        <v>320.000000001</v>
      </c>
      <c r="BP3" s="28" t="s">
        <v>30</v>
      </c>
    </row>
    <row r="4" ht="15.0" customHeight="1">
      <c r="A4" s="29" t="s">
        <v>31</v>
      </c>
      <c r="B4" s="30">
        <v>1.0</v>
      </c>
      <c r="C4" s="30">
        <v>8.0</v>
      </c>
      <c r="D4" s="30">
        <v>6.0</v>
      </c>
      <c r="E4" s="30">
        <v>1.0</v>
      </c>
      <c r="F4" s="30">
        <v>6.0</v>
      </c>
      <c r="G4" s="31">
        <f t="shared" ref="G4:G10" si="1">(B4*M4+D4)*E4*F4/3</f>
        <v>21</v>
      </c>
      <c r="H4" s="32">
        <f>SUM(G4:G10)</f>
        <v>64</v>
      </c>
      <c r="I4" s="33"/>
      <c r="J4" s="33"/>
      <c r="K4" s="33"/>
      <c r="L4" s="33"/>
      <c r="M4" s="30">
        <f t="shared" ref="M4:M10" si="2">C4/2+0.5</f>
        <v>4.5</v>
      </c>
      <c r="N4" s="8">
        <v>0.0</v>
      </c>
      <c r="O4" s="9">
        <v>2.0</v>
      </c>
      <c r="P4" s="9" t="s">
        <v>32</v>
      </c>
      <c r="Q4" s="10">
        <v>10.0</v>
      </c>
      <c r="R4" s="10">
        <v>7.0</v>
      </c>
      <c r="S4" s="10">
        <v>2.0</v>
      </c>
      <c r="T4" s="10">
        <v>2.0</v>
      </c>
      <c r="U4" s="10"/>
      <c r="V4" s="5" t="s">
        <v>33</v>
      </c>
      <c r="W4" s="5"/>
      <c r="X4" s="5">
        <v>2.0</v>
      </c>
      <c r="Y4" s="5"/>
      <c r="Z4" s="5"/>
      <c r="AA4" s="5">
        <v>1.0</v>
      </c>
      <c r="AB4" s="5"/>
      <c r="AC4" s="5" t="s">
        <v>34</v>
      </c>
      <c r="AD4" s="5" t="s">
        <v>35</v>
      </c>
      <c r="AE4" s="5"/>
      <c r="AF4" s="5"/>
      <c r="AG4" s="5"/>
      <c r="AH4" s="5">
        <v>35.1</v>
      </c>
      <c r="AI4" s="5">
        <v>49.1</v>
      </c>
      <c r="AJ4" s="5">
        <v>70.1</v>
      </c>
      <c r="AK4" s="5">
        <v>85.1</v>
      </c>
      <c r="AL4" s="5">
        <v>100.1</v>
      </c>
      <c r="AM4" s="5">
        <v>115.1</v>
      </c>
      <c r="AN4" s="5">
        <v>130.1</v>
      </c>
      <c r="AO4" s="5">
        <v>145.1</v>
      </c>
      <c r="AP4" s="5">
        <v>160.1</v>
      </c>
      <c r="AQ4" s="5">
        <v>175.1</v>
      </c>
      <c r="AR4" s="5">
        <v>190.1</v>
      </c>
      <c r="AS4" s="5">
        <v>205.1</v>
      </c>
      <c r="AT4" s="5">
        <v>220.1</v>
      </c>
      <c r="AU4" s="5">
        <v>235.1</v>
      </c>
      <c r="AV4" s="5">
        <v>250.1</v>
      </c>
      <c r="AW4" s="5">
        <v>265.1</v>
      </c>
      <c r="AX4" s="5">
        <v>280.1</v>
      </c>
      <c r="AY4" s="5">
        <v>295.1</v>
      </c>
      <c r="AZ4" s="5">
        <v>310.1</v>
      </c>
      <c r="BA4" s="5">
        <v>325.1</v>
      </c>
      <c r="BB4" s="5">
        <v>340.1</v>
      </c>
      <c r="BC4" s="5">
        <v>355.1</v>
      </c>
      <c r="BD4" s="5">
        <v>400.1</v>
      </c>
      <c r="BE4" s="5">
        <v>445.1</v>
      </c>
      <c r="BF4" s="5">
        <v>490.1</v>
      </c>
      <c r="BG4" s="5">
        <v>535.1</v>
      </c>
      <c r="BH4" s="5">
        <v>580.1</v>
      </c>
      <c r="BI4" s="5">
        <v>625.1</v>
      </c>
      <c r="BJ4" s="5">
        <v>670.1</v>
      </c>
      <c r="BK4" s="5">
        <v>715.1</v>
      </c>
      <c r="BL4" s="5">
        <v>760.1</v>
      </c>
      <c r="BM4" s="5">
        <v>805.1</v>
      </c>
      <c r="BN4" s="5">
        <v>850.1</v>
      </c>
      <c r="BO4" s="5">
        <v>895.1</v>
      </c>
    </row>
    <row r="5" ht="14.25" customHeight="1">
      <c r="A5" s="5" t="s">
        <v>36</v>
      </c>
      <c r="B5" s="5">
        <v>2.0</v>
      </c>
      <c r="C5" s="5">
        <v>12.0</v>
      </c>
      <c r="D5" s="5">
        <v>6.0</v>
      </c>
      <c r="E5" s="5">
        <v>1.0</v>
      </c>
      <c r="F5" s="5">
        <v>3.0</v>
      </c>
      <c r="G5" s="34">
        <f t="shared" si="1"/>
        <v>19</v>
      </c>
      <c r="H5" s="30"/>
      <c r="I5" s="5"/>
      <c r="J5" s="5"/>
      <c r="K5" s="5"/>
      <c r="L5" s="5"/>
      <c r="M5" s="5">
        <f t="shared" si="2"/>
        <v>6.5</v>
      </c>
      <c r="N5" s="27">
        <v>0.125</v>
      </c>
      <c r="O5" s="9">
        <v>2.0</v>
      </c>
      <c r="P5" s="35">
        <v>13.0</v>
      </c>
      <c r="Q5" s="10">
        <v>10.0</v>
      </c>
      <c r="R5" s="10">
        <v>7.0</v>
      </c>
      <c r="S5" s="10">
        <v>2.0</v>
      </c>
      <c r="T5" s="10">
        <v>2.0</v>
      </c>
      <c r="U5" s="10"/>
      <c r="V5" s="5" t="s">
        <v>37</v>
      </c>
      <c r="W5" s="5"/>
      <c r="X5" s="5"/>
      <c r="Y5" s="5">
        <v>1.0</v>
      </c>
      <c r="Z5" s="5"/>
      <c r="AA5" s="5">
        <v>1.0</v>
      </c>
      <c r="AB5" s="5"/>
      <c r="AC5" s="5" t="s">
        <v>38</v>
      </c>
      <c r="AD5" s="5" t="s">
        <v>39</v>
      </c>
      <c r="AE5" s="5"/>
      <c r="AF5" s="5">
        <v>0.0</v>
      </c>
      <c r="AG5" s="5">
        <v>8.0</v>
      </c>
      <c r="AH5" s="5">
        <v>0.0</v>
      </c>
      <c r="AI5" s="5">
        <v>0.0</v>
      </c>
      <c r="AJ5" s="5">
        <v>0.0</v>
      </c>
      <c r="AK5" s="8">
        <v>0.125</v>
      </c>
      <c r="AL5" s="8">
        <v>0.25</v>
      </c>
      <c r="AM5" s="8">
        <v>0.5</v>
      </c>
      <c r="AN5" s="5">
        <v>1.0</v>
      </c>
      <c r="AO5" s="5">
        <v>1.0</v>
      </c>
      <c r="AP5" s="5">
        <v>2.0</v>
      </c>
      <c r="AQ5" s="5">
        <v>3.0</v>
      </c>
      <c r="AR5" s="5">
        <v>4.0</v>
      </c>
      <c r="AS5" s="5">
        <v>4.0</v>
      </c>
      <c r="AT5" s="5">
        <v>5.0</v>
      </c>
      <c r="AU5" s="5">
        <v>6.0</v>
      </c>
      <c r="AV5" s="5">
        <v>7.0</v>
      </c>
      <c r="AW5" s="5">
        <v>8.0</v>
      </c>
      <c r="AX5" s="5">
        <v>9.0</v>
      </c>
      <c r="AY5" s="5">
        <v>10.0</v>
      </c>
      <c r="AZ5" s="5">
        <v>11.0</v>
      </c>
      <c r="BA5" s="5">
        <v>11.0</v>
      </c>
      <c r="BB5" s="5">
        <v>12.0</v>
      </c>
      <c r="BC5" s="5">
        <v>13.0</v>
      </c>
      <c r="BD5" s="5">
        <v>14.0</v>
      </c>
      <c r="BE5" s="5">
        <v>15.0</v>
      </c>
      <c r="BF5" s="5">
        <v>15.0</v>
      </c>
      <c r="BG5" s="5">
        <v>16.0</v>
      </c>
      <c r="BH5" s="5">
        <v>17.0</v>
      </c>
      <c r="BI5" s="5">
        <v>18.0</v>
      </c>
      <c r="BJ5" s="5">
        <v>19.0</v>
      </c>
      <c r="BK5" s="5">
        <v>20.0</v>
      </c>
      <c r="BL5" s="36">
        <v>20.0</v>
      </c>
      <c r="BM5" s="5">
        <v>21.0</v>
      </c>
      <c r="BN5" s="5">
        <v>22.0</v>
      </c>
      <c r="BO5" s="5">
        <v>23.0</v>
      </c>
      <c r="BP5" s="5"/>
      <c r="BQ5" s="5"/>
      <c r="BR5" s="5"/>
      <c r="BS5" s="5"/>
      <c r="BT5" s="5"/>
      <c r="BU5" s="5"/>
      <c r="BV5" s="5"/>
      <c r="BW5" s="5"/>
    </row>
    <row r="6" ht="14.25" customHeight="1">
      <c r="A6" s="5" t="s">
        <v>40</v>
      </c>
      <c r="B6" s="5">
        <v>4.0</v>
      </c>
      <c r="C6" s="5">
        <v>6.0</v>
      </c>
      <c r="D6" s="5">
        <v>0.0</v>
      </c>
      <c r="E6" s="5">
        <v>1.0</v>
      </c>
      <c r="F6" s="5">
        <v>3.0</v>
      </c>
      <c r="G6" s="34">
        <f t="shared" si="1"/>
        <v>14</v>
      </c>
      <c r="H6" s="5"/>
      <c r="I6" s="5"/>
      <c r="J6" s="5"/>
      <c r="K6" s="5"/>
      <c r="L6" s="5"/>
      <c r="M6" s="5">
        <f t="shared" si="2"/>
        <v>3.5</v>
      </c>
      <c r="N6" s="27">
        <v>0.25</v>
      </c>
      <c r="O6" s="9">
        <v>2.0</v>
      </c>
      <c r="P6" s="35">
        <v>13.0</v>
      </c>
      <c r="Q6" s="10">
        <v>10.0</v>
      </c>
      <c r="R6" s="10">
        <v>7.0</v>
      </c>
      <c r="S6" s="10">
        <v>2.0</v>
      </c>
      <c r="T6" s="10">
        <v>2.0</v>
      </c>
      <c r="U6" s="10"/>
      <c r="V6" s="5" t="s">
        <v>41</v>
      </c>
      <c r="W6" s="5"/>
      <c r="X6" s="5"/>
      <c r="Y6" s="5"/>
      <c r="Z6" s="5"/>
      <c r="AA6" s="5">
        <v>1.0</v>
      </c>
      <c r="AB6" s="5"/>
      <c r="AC6" s="5" t="s">
        <v>42</v>
      </c>
      <c r="AD6" s="5" t="s">
        <v>35</v>
      </c>
      <c r="AE6" s="5"/>
      <c r="AF6" s="5">
        <v>1.0</v>
      </c>
      <c r="AG6" s="5">
        <v>9.0</v>
      </c>
      <c r="AH6" s="5">
        <v>0.0</v>
      </c>
      <c r="AI6" s="5">
        <v>0.0</v>
      </c>
      <c r="AJ6" s="8">
        <v>0.125</v>
      </c>
      <c r="AK6" s="8">
        <v>0.25</v>
      </c>
      <c r="AL6" s="8">
        <v>0.5</v>
      </c>
      <c r="AM6" s="5">
        <v>1.0</v>
      </c>
      <c r="AN6" s="5">
        <v>1.0</v>
      </c>
      <c r="AO6" s="5">
        <v>2.0</v>
      </c>
      <c r="AP6" s="5">
        <v>2.0</v>
      </c>
      <c r="AQ6" s="5">
        <v>3.0</v>
      </c>
      <c r="AR6" s="5">
        <v>4.0</v>
      </c>
      <c r="AS6" s="5">
        <v>5.0</v>
      </c>
      <c r="AT6" s="5">
        <v>6.0</v>
      </c>
      <c r="AU6" s="5">
        <v>7.0</v>
      </c>
      <c r="AV6" s="5">
        <v>7.0</v>
      </c>
      <c r="AW6" s="5">
        <v>8.0</v>
      </c>
      <c r="AX6" s="5">
        <v>9.0</v>
      </c>
      <c r="AY6" s="5">
        <v>10.0</v>
      </c>
      <c r="AZ6" s="5">
        <v>11.0</v>
      </c>
      <c r="BA6" s="5">
        <v>12.0</v>
      </c>
      <c r="BB6" s="5">
        <v>12.0</v>
      </c>
      <c r="BC6" s="5">
        <v>13.0</v>
      </c>
      <c r="BD6" s="5">
        <v>14.0</v>
      </c>
      <c r="BE6" s="5">
        <v>15.0</v>
      </c>
      <c r="BF6" s="5">
        <v>16.0</v>
      </c>
      <c r="BG6" s="5">
        <v>17.0</v>
      </c>
      <c r="BH6" s="5">
        <v>18.0</v>
      </c>
      <c r="BI6" s="5">
        <v>18.0</v>
      </c>
      <c r="BJ6" s="5">
        <v>19.0</v>
      </c>
      <c r="BK6" s="5">
        <v>20.0</v>
      </c>
      <c r="BL6" s="36">
        <v>21.0</v>
      </c>
      <c r="BM6" s="5">
        <v>22.0</v>
      </c>
      <c r="BN6" s="5">
        <v>23.0</v>
      </c>
      <c r="BO6" s="5">
        <v>23.0</v>
      </c>
      <c r="BP6" s="28" t="s">
        <v>43</v>
      </c>
    </row>
    <row r="7" ht="14.25" customHeight="1">
      <c r="A7" s="37" t="s">
        <v>44</v>
      </c>
      <c r="B7" s="5">
        <v>2.0</v>
      </c>
      <c r="C7" s="5">
        <v>4.0</v>
      </c>
      <c r="D7" s="5">
        <v>0.0</v>
      </c>
      <c r="E7" s="5">
        <v>1.0</v>
      </c>
      <c r="F7" s="5">
        <v>6.0</v>
      </c>
      <c r="G7" s="34">
        <f t="shared" si="1"/>
        <v>10</v>
      </c>
      <c r="H7" s="5"/>
      <c r="I7" s="5"/>
      <c r="J7" s="5"/>
      <c r="K7" s="5"/>
      <c r="L7" s="5"/>
      <c r="M7" s="5">
        <f t="shared" si="2"/>
        <v>2.5</v>
      </c>
      <c r="N7" s="27">
        <v>0.5</v>
      </c>
      <c r="O7" s="9">
        <v>2.0</v>
      </c>
      <c r="P7" s="35">
        <v>13.0</v>
      </c>
      <c r="Q7" s="10">
        <v>10.0</v>
      </c>
      <c r="R7" s="10">
        <v>7.0</v>
      </c>
      <c r="S7" s="10">
        <v>2.0</v>
      </c>
      <c r="T7" s="10">
        <v>2.0</v>
      </c>
      <c r="U7" s="10"/>
      <c r="V7" s="5" t="s">
        <v>45</v>
      </c>
      <c r="W7" s="5"/>
      <c r="X7" s="5"/>
      <c r="Y7" s="5"/>
      <c r="Z7" s="5"/>
      <c r="AA7" s="5">
        <v>1.0</v>
      </c>
      <c r="AB7" s="5"/>
      <c r="AC7" s="5" t="s">
        <v>46</v>
      </c>
      <c r="AD7" s="5" t="s">
        <v>47</v>
      </c>
      <c r="AE7" s="5"/>
      <c r="AF7" s="5">
        <v>2.0</v>
      </c>
      <c r="AG7" s="5">
        <v>10.0</v>
      </c>
      <c r="AH7" s="5">
        <v>0.0</v>
      </c>
      <c r="AI7" s="5">
        <v>0.0</v>
      </c>
      <c r="AJ7" s="8">
        <v>0.125</v>
      </c>
      <c r="AK7" s="8">
        <v>0.25</v>
      </c>
      <c r="AL7" s="8">
        <v>0.5</v>
      </c>
      <c r="AM7" s="5">
        <v>1.0</v>
      </c>
      <c r="AN7" s="5">
        <v>2.0</v>
      </c>
      <c r="AO7" s="5">
        <v>2.0</v>
      </c>
      <c r="AP7" s="5">
        <v>3.0</v>
      </c>
      <c r="AQ7" s="5">
        <v>4.0</v>
      </c>
      <c r="AR7" s="5">
        <v>5.0</v>
      </c>
      <c r="AS7" s="5">
        <v>5.0</v>
      </c>
      <c r="AT7" s="5">
        <v>6.0</v>
      </c>
      <c r="AU7" s="5">
        <v>7.0</v>
      </c>
      <c r="AV7" s="5">
        <v>8.0</v>
      </c>
      <c r="AW7" s="5">
        <v>9.0</v>
      </c>
      <c r="AX7" s="5">
        <v>10.0</v>
      </c>
      <c r="AY7" s="5">
        <v>11.0</v>
      </c>
      <c r="AZ7" s="5">
        <v>12.0</v>
      </c>
      <c r="BA7" s="5">
        <v>12.0</v>
      </c>
      <c r="BB7" s="5">
        <v>13.0</v>
      </c>
      <c r="BC7" s="5">
        <v>14.0</v>
      </c>
      <c r="BD7" s="5">
        <v>15.0</v>
      </c>
      <c r="BE7" s="5">
        <v>16.0</v>
      </c>
      <c r="BF7" s="5">
        <v>16.0</v>
      </c>
      <c r="BG7" s="5">
        <v>17.0</v>
      </c>
      <c r="BH7" s="5">
        <v>18.0</v>
      </c>
      <c r="BI7" s="5">
        <v>19.0</v>
      </c>
      <c r="BJ7" s="5">
        <v>20.0</v>
      </c>
      <c r="BK7" s="5">
        <v>21.0</v>
      </c>
      <c r="BL7" s="36">
        <v>21.0</v>
      </c>
      <c r="BM7" s="5">
        <v>22.0</v>
      </c>
      <c r="BN7" s="5">
        <v>23.0</v>
      </c>
      <c r="BO7" s="5">
        <v>24.0</v>
      </c>
    </row>
    <row r="8" ht="14.25" customHeight="1">
      <c r="A8" s="37"/>
      <c r="B8" s="5"/>
      <c r="C8" s="5"/>
      <c r="D8" s="5"/>
      <c r="E8" s="5"/>
      <c r="F8" s="5"/>
      <c r="G8" s="34">
        <f t="shared" si="1"/>
        <v>0</v>
      </c>
      <c r="H8" s="5"/>
      <c r="I8" s="38" t="s">
        <v>48</v>
      </c>
      <c r="J8" s="5"/>
      <c r="K8" s="5"/>
      <c r="L8" s="5"/>
      <c r="M8" s="5">
        <f t="shared" si="2"/>
        <v>0.5</v>
      </c>
      <c r="N8" s="8">
        <v>1.0</v>
      </c>
      <c r="O8" s="9">
        <v>2.0</v>
      </c>
      <c r="P8" s="35">
        <v>13.0</v>
      </c>
      <c r="Q8" s="10">
        <v>10.0</v>
      </c>
      <c r="R8" s="10">
        <v>7.0</v>
      </c>
      <c r="S8" s="10">
        <v>2.0</v>
      </c>
      <c r="T8" s="10">
        <v>2.0</v>
      </c>
      <c r="U8" s="10"/>
      <c r="V8" s="5" t="s">
        <v>49</v>
      </c>
      <c r="W8" s="5"/>
      <c r="X8" s="5"/>
      <c r="Y8" s="5"/>
      <c r="Z8" s="5"/>
      <c r="AA8" s="5">
        <v>1.0</v>
      </c>
      <c r="AB8" s="5"/>
      <c r="AC8" s="5" t="s">
        <v>50</v>
      </c>
      <c r="AD8" s="5" t="s">
        <v>51</v>
      </c>
      <c r="AE8" s="5"/>
      <c r="AF8" s="5">
        <v>3.0</v>
      </c>
      <c r="AG8" s="5">
        <v>11.0</v>
      </c>
      <c r="AH8" s="5">
        <v>0.0</v>
      </c>
      <c r="AI8" s="8">
        <v>0.125</v>
      </c>
      <c r="AJ8" s="8">
        <v>0.25</v>
      </c>
      <c r="AK8" s="8">
        <v>0.5</v>
      </c>
      <c r="AL8" s="5">
        <v>1.0</v>
      </c>
      <c r="AM8" s="5">
        <v>2.0</v>
      </c>
      <c r="AN8" s="5">
        <v>2.0</v>
      </c>
      <c r="AO8" s="5">
        <v>3.0</v>
      </c>
      <c r="AP8" s="5">
        <v>3.0</v>
      </c>
      <c r="AQ8" s="5">
        <v>4.0</v>
      </c>
      <c r="AR8" s="5">
        <v>5.0</v>
      </c>
      <c r="AS8" s="5">
        <v>6.0</v>
      </c>
      <c r="AT8" s="5">
        <v>7.0</v>
      </c>
      <c r="AU8" s="5">
        <v>8.0</v>
      </c>
      <c r="AV8" s="5">
        <v>8.0</v>
      </c>
      <c r="AW8" s="5">
        <v>9.0</v>
      </c>
      <c r="AX8" s="5">
        <v>10.0</v>
      </c>
      <c r="AY8" s="5">
        <v>11.0</v>
      </c>
      <c r="AZ8" s="5">
        <v>12.0</v>
      </c>
      <c r="BA8" s="5">
        <v>13.0</v>
      </c>
      <c r="BB8" s="5">
        <v>13.0</v>
      </c>
      <c r="BC8" s="5">
        <v>14.0</v>
      </c>
      <c r="BD8" s="5">
        <v>15.0</v>
      </c>
      <c r="BE8" s="5">
        <v>16.0</v>
      </c>
      <c r="BF8" s="5">
        <v>17.0</v>
      </c>
      <c r="BG8" s="5">
        <v>18.0</v>
      </c>
      <c r="BH8" s="5">
        <v>19.0</v>
      </c>
      <c r="BI8" s="5">
        <v>19.0</v>
      </c>
      <c r="BJ8" s="5">
        <v>20.0</v>
      </c>
      <c r="BK8" s="5">
        <v>21.0</v>
      </c>
      <c r="BL8" s="36">
        <v>22.0</v>
      </c>
      <c r="BM8" s="5">
        <v>23.0</v>
      </c>
      <c r="BN8" s="5">
        <v>24.0</v>
      </c>
      <c r="BO8" s="5">
        <v>24.0</v>
      </c>
      <c r="BP8" s="39"/>
      <c r="BQ8" s="39"/>
      <c r="BR8" s="39"/>
      <c r="BS8" s="39"/>
      <c r="BT8" s="39"/>
      <c r="BU8" s="39"/>
      <c r="BV8" s="39"/>
      <c r="BW8" s="39"/>
    </row>
    <row r="9" ht="14.25" customHeight="1">
      <c r="A9" s="37"/>
      <c r="B9" s="5"/>
      <c r="C9" s="5"/>
      <c r="D9" s="5"/>
      <c r="E9" s="5"/>
      <c r="F9" s="5"/>
      <c r="G9" s="34">
        <f t="shared" si="1"/>
        <v>0</v>
      </c>
      <c r="H9" s="37"/>
      <c r="I9" s="40" t="s">
        <v>2</v>
      </c>
      <c r="J9" s="41">
        <v>3.0</v>
      </c>
      <c r="K9" s="5"/>
      <c r="L9" s="5"/>
      <c r="M9" s="5">
        <f t="shared" si="2"/>
        <v>0.5</v>
      </c>
      <c r="N9" s="8">
        <v>2.0</v>
      </c>
      <c r="O9" s="9">
        <v>2.0</v>
      </c>
      <c r="P9" s="35">
        <v>13.0</v>
      </c>
      <c r="Q9" s="10">
        <v>10.0</v>
      </c>
      <c r="R9" s="10">
        <v>7.0</v>
      </c>
      <c r="S9" s="10">
        <v>2.0</v>
      </c>
      <c r="T9" s="10">
        <v>2.0</v>
      </c>
      <c r="U9" s="10"/>
      <c r="V9" s="5" t="s">
        <v>52</v>
      </c>
      <c r="W9" s="5">
        <v>1.0</v>
      </c>
      <c r="X9" s="5"/>
      <c r="Y9" s="5"/>
      <c r="Z9" s="5"/>
      <c r="AA9" s="5">
        <v>1.0</v>
      </c>
      <c r="AB9" s="5"/>
      <c r="AC9" s="5" t="s">
        <v>53</v>
      </c>
      <c r="AD9" s="5" t="s">
        <v>47</v>
      </c>
      <c r="AE9" s="5"/>
      <c r="AF9" s="5">
        <v>4.0</v>
      </c>
      <c r="AG9" s="5">
        <v>12.0</v>
      </c>
      <c r="AH9" s="5">
        <v>0.0</v>
      </c>
      <c r="AI9" s="8">
        <v>0.125</v>
      </c>
      <c r="AJ9" s="8">
        <v>0.25</v>
      </c>
      <c r="AK9" s="8">
        <v>0.5</v>
      </c>
      <c r="AL9" s="5">
        <v>1.0</v>
      </c>
      <c r="AM9" s="5">
        <v>2.0</v>
      </c>
      <c r="AN9" s="5">
        <v>3.0</v>
      </c>
      <c r="AO9" s="5">
        <v>3.0</v>
      </c>
      <c r="AP9" s="5">
        <v>4.0</v>
      </c>
      <c r="AQ9" s="5">
        <v>5.0</v>
      </c>
      <c r="AR9" s="5">
        <v>6.0</v>
      </c>
      <c r="AS9" s="5">
        <v>6.0</v>
      </c>
      <c r="AT9" s="5">
        <v>7.0</v>
      </c>
      <c r="AU9" s="5">
        <v>8.0</v>
      </c>
      <c r="AV9" s="5">
        <v>9.0</v>
      </c>
      <c r="AW9" s="5">
        <v>10.0</v>
      </c>
      <c r="AX9" s="5">
        <v>11.0</v>
      </c>
      <c r="AY9" s="5">
        <v>12.0</v>
      </c>
      <c r="AZ9" s="5">
        <v>13.0</v>
      </c>
      <c r="BA9" s="5">
        <v>13.0</v>
      </c>
      <c r="BB9" s="5">
        <v>14.0</v>
      </c>
      <c r="BC9" s="5">
        <v>15.0</v>
      </c>
      <c r="BD9" s="5">
        <v>16.0</v>
      </c>
      <c r="BE9" s="5">
        <v>17.0</v>
      </c>
      <c r="BF9" s="5">
        <v>17.0</v>
      </c>
      <c r="BG9" s="5">
        <v>18.0</v>
      </c>
      <c r="BH9" s="5">
        <v>19.0</v>
      </c>
      <c r="BI9" s="5">
        <v>20.0</v>
      </c>
      <c r="BJ9" s="5">
        <v>21.0</v>
      </c>
      <c r="BK9" s="5">
        <v>22.0</v>
      </c>
      <c r="BL9" s="36">
        <v>22.0</v>
      </c>
      <c r="BM9" s="5">
        <v>23.0</v>
      </c>
      <c r="BN9" s="5">
        <v>24.0</v>
      </c>
      <c r="BO9" s="5">
        <v>25.0</v>
      </c>
      <c r="BP9" s="28" t="s">
        <v>54</v>
      </c>
    </row>
    <row r="10" ht="14.25" customHeight="1">
      <c r="A10" s="42"/>
      <c r="B10" s="43"/>
      <c r="C10" s="43"/>
      <c r="D10" s="43"/>
      <c r="E10" s="43"/>
      <c r="F10" s="43"/>
      <c r="G10" s="44">
        <f t="shared" si="1"/>
        <v>0</v>
      </c>
      <c r="H10" s="5"/>
      <c r="I10" s="45" t="s">
        <v>7</v>
      </c>
      <c r="J10" s="46">
        <v>0.0</v>
      </c>
      <c r="K10" s="5"/>
      <c r="L10" s="5"/>
      <c r="M10" s="43">
        <f t="shared" si="2"/>
        <v>0.5</v>
      </c>
      <c r="N10" s="8">
        <v>3.0</v>
      </c>
      <c r="O10" s="9">
        <v>2.0</v>
      </c>
      <c r="P10" s="35">
        <v>13.0</v>
      </c>
      <c r="Q10" s="10">
        <v>10.0</v>
      </c>
      <c r="R10" s="10">
        <v>7.0</v>
      </c>
      <c r="S10" s="10">
        <v>2.0</v>
      </c>
      <c r="T10" s="10">
        <v>2.0</v>
      </c>
      <c r="U10" s="10"/>
      <c r="V10" s="5" t="s">
        <v>55</v>
      </c>
      <c r="W10" s="5"/>
      <c r="X10" s="5"/>
      <c r="Y10" s="5"/>
      <c r="Z10" s="5"/>
      <c r="AA10" s="5">
        <v>1.0</v>
      </c>
      <c r="AB10" s="5"/>
      <c r="AC10" s="5" t="s">
        <v>56</v>
      </c>
      <c r="AD10" s="5" t="s">
        <v>57</v>
      </c>
      <c r="AE10" s="5"/>
      <c r="AF10" s="5">
        <v>5.0</v>
      </c>
      <c r="AG10" s="5">
        <v>13.0</v>
      </c>
      <c r="AH10" s="8">
        <v>0.125</v>
      </c>
      <c r="AI10" s="8">
        <v>0.25</v>
      </c>
      <c r="AJ10" s="8">
        <v>0.5</v>
      </c>
      <c r="AK10" s="5">
        <v>1.0</v>
      </c>
      <c r="AL10" s="5">
        <v>2.0</v>
      </c>
      <c r="AM10" s="5">
        <v>3.0</v>
      </c>
      <c r="AN10" s="5">
        <v>3.0</v>
      </c>
      <c r="AO10" s="5">
        <v>4.0</v>
      </c>
      <c r="AP10" s="5">
        <v>4.0</v>
      </c>
      <c r="AQ10" s="5">
        <v>5.0</v>
      </c>
      <c r="AR10" s="5">
        <v>6.0</v>
      </c>
      <c r="AS10" s="5">
        <v>7.0</v>
      </c>
      <c r="AT10" s="5">
        <v>8.0</v>
      </c>
      <c r="AU10" s="5">
        <v>9.0</v>
      </c>
      <c r="AV10" s="5">
        <v>9.0</v>
      </c>
      <c r="AW10" s="5">
        <v>10.0</v>
      </c>
      <c r="AX10" s="5">
        <v>11.0</v>
      </c>
      <c r="AY10" s="5">
        <v>12.0</v>
      </c>
      <c r="AZ10" s="5">
        <v>13.0</v>
      </c>
      <c r="BA10" s="5">
        <v>14.0</v>
      </c>
      <c r="BB10" s="5">
        <v>14.0</v>
      </c>
      <c r="BC10" s="5">
        <v>15.0</v>
      </c>
      <c r="BD10" s="5">
        <v>16.0</v>
      </c>
      <c r="BE10" s="5">
        <v>17.0</v>
      </c>
      <c r="BF10" s="5">
        <v>18.0</v>
      </c>
      <c r="BG10" s="5">
        <v>19.0</v>
      </c>
      <c r="BH10" s="5">
        <v>20.0</v>
      </c>
      <c r="BI10" s="5">
        <v>20.0</v>
      </c>
      <c r="BJ10" s="5">
        <v>21.0</v>
      </c>
      <c r="BK10" s="5">
        <v>22.0</v>
      </c>
      <c r="BL10" s="36">
        <v>23.0</v>
      </c>
      <c r="BM10" s="5">
        <v>24.0</v>
      </c>
      <c r="BN10" s="5">
        <v>25.0</v>
      </c>
      <c r="BO10" s="5">
        <v>25.0</v>
      </c>
    </row>
    <row r="11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>
        <v>4.0</v>
      </c>
      <c r="O11" s="9">
        <v>2.0</v>
      </c>
      <c r="P11" s="9">
        <v>14.0</v>
      </c>
      <c r="Q11" s="10">
        <v>10.0</v>
      </c>
      <c r="R11" s="10">
        <v>7.0</v>
      </c>
      <c r="S11" s="10">
        <v>2.0</v>
      </c>
      <c r="T11" s="10">
        <v>2.0</v>
      </c>
      <c r="U11" s="10"/>
      <c r="V11" s="5" t="s">
        <v>58</v>
      </c>
      <c r="W11" s="5"/>
      <c r="X11" s="5"/>
      <c r="Y11" s="5">
        <v>4.0</v>
      </c>
      <c r="Z11" s="5"/>
      <c r="AA11" s="5">
        <v>1.0</v>
      </c>
      <c r="AB11" s="5"/>
      <c r="AC11" s="5" t="s">
        <v>59</v>
      </c>
      <c r="AD11" s="5" t="s">
        <v>60</v>
      </c>
      <c r="AE11" s="5"/>
      <c r="AF11" s="5">
        <v>6.0</v>
      </c>
      <c r="AG11" s="5">
        <v>14.0</v>
      </c>
      <c r="AH11" s="8">
        <v>0.125</v>
      </c>
      <c r="AI11" s="8">
        <v>0.25</v>
      </c>
      <c r="AJ11" s="8">
        <v>0.5</v>
      </c>
      <c r="AK11" s="5">
        <v>1.0</v>
      </c>
      <c r="AL11" s="5">
        <v>2.0</v>
      </c>
      <c r="AM11" s="5">
        <v>3.0</v>
      </c>
      <c r="AN11" s="5">
        <v>4.0</v>
      </c>
      <c r="AO11" s="5">
        <v>4.0</v>
      </c>
      <c r="AP11" s="5">
        <v>5.0</v>
      </c>
      <c r="AQ11" s="5">
        <v>6.0</v>
      </c>
      <c r="AR11" s="5">
        <v>7.0</v>
      </c>
      <c r="AS11" s="5">
        <v>7.0</v>
      </c>
      <c r="AT11" s="5">
        <v>8.0</v>
      </c>
      <c r="AU11" s="5">
        <v>9.0</v>
      </c>
      <c r="AV11" s="5">
        <v>10.0</v>
      </c>
      <c r="AW11" s="5">
        <v>11.0</v>
      </c>
      <c r="AX11" s="5">
        <v>12.0</v>
      </c>
      <c r="AY11" s="5">
        <v>13.0</v>
      </c>
      <c r="AZ11" s="5">
        <v>14.0</v>
      </c>
      <c r="BA11" s="5">
        <v>14.0</v>
      </c>
      <c r="BB11" s="5">
        <v>15.0</v>
      </c>
      <c r="BC11" s="5">
        <v>16.0</v>
      </c>
      <c r="BD11" s="5">
        <v>17.0</v>
      </c>
      <c r="BE11" s="5">
        <v>18.0</v>
      </c>
      <c r="BF11" s="5">
        <v>18.0</v>
      </c>
      <c r="BG11" s="5">
        <v>19.0</v>
      </c>
      <c r="BH11" s="5">
        <v>20.0</v>
      </c>
      <c r="BI11" s="5">
        <v>21.0</v>
      </c>
      <c r="BJ11" s="5">
        <v>22.0</v>
      </c>
      <c r="BK11" s="5">
        <v>23.0</v>
      </c>
      <c r="BL11" s="36">
        <v>23.0</v>
      </c>
      <c r="BM11" s="5">
        <v>24.0</v>
      </c>
      <c r="BN11" s="5">
        <v>25.0</v>
      </c>
      <c r="BO11" s="5">
        <v>26.0</v>
      </c>
      <c r="BP11" s="5"/>
      <c r="BQ11" s="5"/>
      <c r="BR11" s="5"/>
      <c r="BS11" s="5"/>
      <c r="BT11" s="5"/>
      <c r="BU11" s="5"/>
      <c r="BV11" s="5"/>
      <c r="BW11" s="5"/>
    </row>
    <row r="12" ht="14.25" customHeight="1">
      <c r="A12" s="40" t="s">
        <v>61</v>
      </c>
      <c r="B12" s="47">
        <v>12.0</v>
      </c>
      <c r="C12" s="5"/>
      <c r="D12" s="23" t="s">
        <v>62</v>
      </c>
      <c r="E12" s="48"/>
      <c r="F12" s="49">
        <v>18.0</v>
      </c>
      <c r="G12" s="5"/>
      <c r="H12" s="50" t="s">
        <v>63</v>
      </c>
      <c r="I12" s="51"/>
      <c r="J12" s="47">
        <v>0.0</v>
      </c>
      <c r="K12" s="5"/>
      <c r="L12" s="5"/>
      <c r="M12" s="52">
        <f>VLOOKUP(B12,Prof, 4, 0)*J12</f>
        <v>0</v>
      </c>
      <c r="N12" s="8">
        <v>5.0</v>
      </c>
      <c r="O12" s="9">
        <v>3.0</v>
      </c>
      <c r="P12" s="9">
        <v>15.0</v>
      </c>
      <c r="Q12" s="10">
        <v>20.0</v>
      </c>
      <c r="R12" s="10">
        <v>14.0</v>
      </c>
      <c r="S12" s="53">
        <v>1.5</v>
      </c>
      <c r="T12" s="10">
        <v>2.0</v>
      </c>
      <c r="U12" s="10"/>
      <c r="V12" s="5" t="s">
        <v>64</v>
      </c>
      <c r="W12" s="5"/>
      <c r="X12" s="5"/>
      <c r="Y12" s="5"/>
      <c r="Z12" s="5"/>
      <c r="AA12" s="5">
        <v>1.0</v>
      </c>
      <c r="AB12" s="5"/>
      <c r="AC12" s="5" t="s">
        <v>65</v>
      </c>
      <c r="AD12" s="5" t="s">
        <v>47</v>
      </c>
      <c r="AE12" s="5"/>
      <c r="AF12" s="5">
        <v>7.0</v>
      </c>
      <c r="AG12" s="5">
        <v>15.0</v>
      </c>
      <c r="AH12" s="8">
        <v>0.25</v>
      </c>
      <c r="AI12" s="8">
        <v>0.5</v>
      </c>
      <c r="AJ12" s="5">
        <v>1.0</v>
      </c>
      <c r="AK12" s="5">
        <v>2.0</v>
      </c>
      <c r="AL12" s="5">
        <v>3.0</v>
      </c>
      <c r="AM12" s="5">
        <v>4.0</v>
      </c>
      <c r="AN12" s="5">
        <v>4.0</v>
      </c>
      <c r="AO12" s="5">
        <v>5.0</v>
      </c>
      <c r="AP12" s="5">
        <v>5.0</v>
      </c>
      <c r="AQ12" s="5">
        <v>6.0</v>
      </c>
      <c r="AR12" s="5">
        <v>7.0</v>
      </c>
      <c r="AS12" s="5">
        <v>8.0</v>
      </c>
      <c r="AT12" s="5">
        <v>9.0</v>
      </c>
      <c r="AU12" s="5">
        <v>10.0</v>
      </c>
      <c r="AV12" s="5">
        <v>10.0</v>
      </c>
      <c r="AW12" s="5">
        <v>11.0</v>
      </c>
      <c r="AX12" s="5">
        <v>12.0</v>
      </c>
      <c r="AY12" s="5">
        <v>13.0</v>
      </c>
      <c r="AZ12" s="5">
        <v>14.0</v>
      </c>
      <c r="BA12" s="5">
        <v>15.0</v>
      </c>
      <c r="BB12" s="5">
        <v>15.0</v>
      </c>
      <c r="BC12" s="5">
        <v>16.0</v>
      </c>
      <c r="BD12" s="5">
        <v>17.0</v>
      </c>
      <c r="BE12" s="5">
        <v>18.0</v>
      </c>
      <c r="BF12" s="5">
        <v>19.0</v>
      </c>
      <c r="BG12" s="5">
        <v>20.0</v>
      </c>
      <c r="BH12" s="5">
        <v>21.0</v>
      </c>
      <c r="BI12" s="5">
        <v>21.0</v>
      </c>
      <c r="BJ12" s="5">
        <v>22.0</v>
      </c>
      <c r="BK12" s="5">
        <v>23.0</v>
      </c>
      <c r="BL12" s="36">
        <v>24.0</v>
      </c>
      <c r="BM12" s="5">
        <v>25.0</v>
      </c>
      <c r="BN12" s="5">
        <v>26.0</v>
      </c>
      <c r="BO12" s="5">
        <v>26.0</v>
      </c>
      <c r="BP12" s="28" t="s">
        <v>66</v>
      </c>
    </row>
    <row r="13" ht="14.25" customHeight="1">
      <c r="A13" s="54" t="s">
        <v>67</v>
      </c>
      <c r="B13" s="55">
        <v>6.0</v>
      </c>
      <c r="C13" s="5"/>
      <c r="D13" s="56" t="s">
        <v>68</v>
      </c>
      <c r="E13" s="57"/>
      <c r="F13" s="58" t="s">
        <v>69</v>
      </c>
      <c r="G13" s="5"/>
      <c r="H13" s="59" t="s">
        <v>70</v>
      </c>
      <c r="I13" s="60"/>
      <c r="J13" s="61">
        <v>0.0</v>
      </c>
      <c r="K13" s="5"/>
      <c r="L13" s="5"/>
      <c r="M13" s="52">
        <f>3*J13</f>
        <v>0</v>
      </c>
      <c r="N13" s="8">
        <v>6.0</v>
      </c>
      <c r="O13" s="9">
        <v>3.0</v>
      </c>
      <c r="P13" s="9">
        <v>15.0</v>
      </c>
      <c r="Q13" s="10">
        <v>20.0</v>
      </c>
      <c r="R13" s="10">
        <v>14.0</v>
      </c>
      <c r="S13" s="53">
        <v>1.5</v>
      </c>
      <c r="T13" s="10">
        <v>2.0</v>
      </c>
      <c r="U13" s="10"/>
      <c r="V13" s="5" t="s">
        <v>71</v>
      </c>
      <c r="W13" s="5"/>
      <c r="X13" s="5"/>
      <c r="Y13" s="5"/>
      <c r="Z13" s="5"/>
      <c r="AA13" s="5">
        <v>1.0</v>
      </c>
      <c r="AB13" s="5"/>
      <c r="AC13" s="5" t="s">
        <v>72</v>
      </c>
      <c r="AD13" s="5" t="s">
        <v>73</v>
      </c>
      <c r="AE13" s="5"/>
      <c r="AF13" s="5">
        <v>8.0</v>
      </c>
      <c r="AG13" s="5">
        <v>16.0</v>
      </c>
      <c r="AH13" s="8">
        <v>0.25</v>
      </c>
      <c r="AI13" s="8">
        <v>0.5</v>
      </c>
      <c r="AJ13" s="5">
        <v>1.0</v>
      </c>
      <c r="AK13" s="5">
        <v>2.0</v>
      </c>
      <c r="AL13" s="5">
        <v>3.0</v>
      </c>
      <c r="AM13" s="5">
        <v>4.0</v>
      </c>
      <c r="AN13" s="5">
        <v>5.0</v>
      </c>
      <c r="AO13" s="5">
        <v>5.0</v>
      </c>
      <c r="AP13" s="5">
        <v>6.0</v>
      </c>
      <c r="AQ13" s="5">
        <v>7.0</v>
      </c>
      <c r="AR13" s="5">
        <v>8.0</v>
      </c>
      <c r="AS13" s="5">
        <v>8.0</v>
      </c>
      <c r="AT13" s="5">
        <v>9.0</v>
      </c>
      <c r="AU13" s="5">
        <v>10.0</v>
      </c>
      <c r="AV13" s="5">
        <v>11.0</v>
      </c>
      <c r="AW13" s="5">
        <v>12.0</v>
      </c>
      <c r="AX13" s="5">
        <v>13.0</v>
      </c>
      <c r="AY13" s="5">
        <v>14.0</v>
      </c>
      <c r="AZ13" s="5">
        <v>15.0</v>
      </c>
      <c r="BA13" s="5">
        <v>15.0</v>
      </c>
      <c r="BB13" s="5">
        <v>16.0</v>
      </c>
      <c r="BC13" s="5">
        <v>17.0</v>
      </c>
      <c r="BD13" s="5">
        <v>18.0</v>
      </c>
      <c r="BE13" s="5">
        <v>19.0</v>
      </c>
      <c r="BF13" s="5">
        <v>19.0</v>
      </c>
      <c r="BG13" s="5">
        <v>20.0</v>
      </c>
      <c r="BH13" s="5">
        <v>21.0</v>
      </c>
      <c r="BI13" s="5">
        <v>22.0</v>
      </c>
      <c r="BJ13" s="5">
        <v>23.0</v>
      </c>
      <c r="BK13" s="5">
        <v>24.0</v>
      </c>
      <c r="BL13" s="36">
        <v>24.0</v>
      </c>
      <c r="BM13" s="5">
        <v>25.0</v>
      </c>
      <c r="BN13" s="5">
        <v>26.0</v>
      </c>
      <c r="BO13" s="5">
        <v>27.0</v>
      </c>
    </row>
    <row r="14" ht="14.25" customHeight="1">
      <c r="A14" s="45" t="s">
        <v>74</v>
      </c>
      <c r="B14" s="62">
        <v>3.0</v>
      </c>
      <c r="C14" s="5"/>
      <c r="D14" s="63" t="s">
        <v>75</v>
      </c>
      <c r="E14" s="64"/>
      <c r="F14" s="65" t="s">
        <v>69</v>
      </c>
      <c r="G14" s="5"/>
      <c r="H14" s="66" t="s">
        <v>76</v>
      </c>
      <c r="I14" s="67"/>
      <c r="J14" s="68" t="s">
        <v>69</v>
      </c>
      <c r="K14" s="5"/>
      <c r="L14" s="5"/>
      <c r="M14" s="52">
        <f>IF(J14="Yes",IF(B12&lt;=10,2,0),0)</f>
        <v>0</v>
      </c>
      <c r="N14" s="8">
        <v>7.0</v>
      </c>
      <c r="O14" s="9">
        <v>3.0</v>
      </c>
      <c r="P14" s="9">
        <v>15.0</v>
      </c>
      <c r="Q14" s="10">
        <v>20.0</v>
      </c>
      <c r="R14" s="10">
        <v>14.0</v>
      </c>
      <c r="S14" s="53">
        <v>1.5</v>
      </c>
      <c r="T14" s="10">
        <v>2.0</v>
      </c>
      <c r="U14" s="10"/>
      <c r="V14" s="5" t="s">
        <v>77</v>
      </c>
      <c r="W14" s="5"/>
      <c r="X14" s="5"/>
      <c r="Y14" s="5"/>
      <c r="Z14" s="5"/>
      <c r="AA14" s="5">
        <v>1.0</v>
      </c>
      <c r="AB14" s="5"/>
      <c r="AC14" s="5" t="s">
        <v>78</v>
      </c>
      <c r="AD14" s="5" t="s">
        <v>47</v>
      </c>
      <c r="AE14" s="5"/>
      <c r="AF14" s="5">
        <v>9.0</v>
      </c>
      <c r="AG14" s="5">
        <v>17.0</v>
      </c>
      <c r="AH14" s="8">
        <v>0.5</v>
      </c>
      <c r="AI14" s="5">
        <v>1.0</v>
      </c>
      <c r="AJ14" s="5">
        <v>2.0</v>
      </c>
      <c r="AK14" s="5">
        <v>3.0</v>
      </c>
      <c r="AL14" s="5">
        <v>4.0</v>
      </c>
      <c r="AM14" s="5">
        <v>5.0</v>
      </c>
      <c r="AN14" s="5">
        <v>5.0</v>
      </c>
      <c r="AO14" s="5">
        <v>6.0</v>
      </c>
      <c r="AP14" s="5">
        <v>6.0</v>
      </c>
      <c r="AQ14" s="5">
        <v>7.0</v>
      </c>
      <c r="AR14" s="5">
        <v>8.0</v>
      </c>
      <c r="AS14" s="5">
        <v>9.0</v>
      </c>
      <c r="AT14" s="5">
        <v>10.0</v>
      </c>
      <c r="AU14" s="5">
        <v>11.0</v>
      </c>
      <c r="AV14" s="5">
        <v>11.0</v>
      </c>
      <c r="AW14" s="5">
        <v>12.0</v>
      </c>
      <c r="AX14" s="5">
        <v>13.0</v>
      </c>
      <c r="AY14" s="5">
        <v>14.0</v>
      </c>
      <c r="AZ14" s="5">
        <v>15.0</v>
      </c>
      <c r="BA14" s="5">
        <v>16.0</v>
      </c>
      <c r="BB14" s="5">
        <v>16.0</v>
      </c>
      <c r="BC14" s="5">
        <v>17.0</v>
      </c>
      <c r="BD14" s="5">
        <v>18.0</v>
      </c>
      <c r="BE14" s="5">
        <v>19.0</v>
      </c>
      <c r="BF14" s="5">
        <v>20.0</v>
      </c>
      <c r="BG14" s="5">
        <v>21.0</v>
      </c>
      <c r="BH14" s="5">
        <v>22.0</v>
      </c>
      <c r="BI14" s="5">
        <v>22.0</v>
      </c>
      <c r="BJ14" s="5">
        <v>23.0</v>
      </c>
      <c r="BK14" s="5">
        <v>24.0</v>
      </c>
      <c r="BL14" s="36">
        <v>25.0</v>
      </c>
      <c r="BM14" s="5">
        <v>26.0</v>
      </c>
      <c r="BN14" s="5">
        <v>27.0</v>
      </c>
      <c r="BO14" s="5">
        <v>27.0</v>
      </c>
    </row>
    <row r="15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2">
        <f>VLOOKUP(B14,AF29:AG35,2,0)</f>
        <v>2</v>
      </c>
      <c r="N15" s="8">
        <v>8.0</v>
      </c>
      <c r="O15" s="9">
        <v>3.0</v>
      </c>
      <c r="P15" s="9">
        <v>16.0</v>
      </c>
      <c r="Q15" s="10">
        <v>20.0</v>
      </c>
      <c r="R15" s="10">
        <v>14.0</v>
      </c>
      <c r="S15" s="53">
        <v>1.5</v>
      </c>
      <c r="T15" s="10">
        <v>2.0</v>
      </c>
      <c r="U15" s="10"/>
      <c r="V15" s="5" t="s">
        <v>79</v>
      </c>
      <c r="W15" s="5">
        <v>1.0</v>
      </c>
      <c r="X15" s="5"/>
      <c r="Y15" s="5"/>
      <c r="Z15" s="5"/>
      <c r="AA15" s="5">
        <v>1.0</v>
      </c>
      <c r="AB15" s="5"/>
      <c r="AC15" s="5" t="s">
        <v>80</v>
      </c>
      <c r="AD15" s="5" t="s">
        <v>81</v>
      </c>
      <c r="AE15" s="5"/>
      <c r="AF15" s="5">
        <v>10.0</v>
      </c>
      <c r="AG15" s="5">
        <v>18.0</v>
      </c>
      <c r="AH15" s="8">
        <v>0.5</v>
      </c>
      <c r="AI15" s="5">
        <v>1.0</v>
      </c>
      <c r="AJ15" s="5">
        <v>2.0</v>
      </c>
      <c r="AK15" s="5">
        <v>3.0</v>
      </c>
      <c r="AL15" s="5">
        <v>4.0</v>
      </c>
      <c r="AM15" s="5">
        <v>5.0</v>
      </c>
      <c r="AN15" s="5">
        <v>6.0</v>
      </c>
      <c r="AO15" s="5">
        <v>6.0</v>
      </c>
      <c r="AP15" s="5">
        <v>7.0</v>
      </c>
      <c r="AQ15" s="5">
        <v>8.0</v>
      </c>
      <c r="AR15" s="5">
        <v>9.0</v>
      </c>
      <c r="AS15" s="5">
        <v>9.0</v>
      </c>
      <c r="AT15" s="5">
        <v>10.0</v>
      </c>
      <c r="AU15" s="5">
        <v>11.0</v>
      </c>
      <c r="AV15" s="5">
        <v>12.0</v>
      </c>
      <c r="AW15" s="5">
        <v>13.0</v>
      </c>
      <c r="AX15" s="5">
        <v>14.0</v>
      </c>
      <c r="AY15" s="5">
        <v>15.0</v>
      </c>
      <c r="AZ15" s="5">
        <v>16.0</v>
      </c>
      <c r="BA15" s="5">
        <v>16.0</v>
      </c>
      <c r="BB15" s="5">
        <v>17.0</v>
      </c>
      <c r="BC15" s="5">
        <v>18.0</v>
      </c>
      <c r="BD15" s="5">
        <v>19.0</v>
      </c>
      <c r="BE15" s="5">
        <v>20.0</v>
      </c>
      <c r="BF15" s="5">
        <v>20.0</v>
      </c>
      <c r="BG15" s="5">
        <v>21.0</v>
      </c>
      <c r="BH15" s="5">
        <v>22.0</v>
      </c>
      <c r="BI15" s="5">
        <v>23.0</v>
      </c>
      <c r="BJ15" s="5">
        <v>24.0</v>
      </c>
      <c r="BK15" s="5">
        <v>25.0</v>
      </c>
      <c r="BL15" s="36">
        <v>25.0</v>
      </c>
      <c r="BM15" s="5">
        <v>26.0</v>
      </c>
      <c r="BN15" s="5">
        <v>27.0</v>
      </c>
      <c r="BO15" s="5">
        <v>28.0</v>
      </c>
    </row>
    <row r="16" ht="14.25" customHeight="1">
      <c r="A16" s="69" t="s">
        <v>9</v>
      </c>
      <c r="B16" s="70" t="s">
        <v>10</v>
      </c>
      <c r="C16" s="70" t="s">
        <v>82</v>
      </c>
      <c r="D16" s="70" t="s">
        <v>83</v>
      </c>
      <c r="E16" s="70" t="s">
        <v>84</v>
      </c>
      <c r="F16" s="70" t="s">
        <v>85</v>
      </c>
      <c r="G16" s="71" t="s">
        <v>86</v>
      </c>
      <c r="H16" s="72"/>
      <c r="I16" s="5"/>
      <c r="J16" s="5"/>
      <c r="K16" s="5"/>
      <c r="L16" s="5"/>
      <c r="M16" s="5"/>
      <c r="N16" s="8">
        <v>9.0</v>
      </c>
      <c r="O16" s="9">
        <v>4.0</v>
      </c>
      <c r="P16" s="9">
        <v>16.0</v>
      </c>
      <c r="Q16" s="10">
        <v>20.0</v>
      </c>
      <c r="R16" s="10">
        <v>14.0</v>
      </c>
      <c r="S16" s="53">
        <v>1.5</v>
      </c>
      <c r="T16" s="10">
        <v>2.0</v>
      </c>
      <c r="U16" s="10"/>
      <c r="V16" s="5" t="s">
        <v>87</v>
      </c>
      <c r="W16" s="5"/>
      <c r="X16" s="5"/>
      <c r="Y16" s="5"/>
      <c r="Z16" s="5"/>
      <c r="AA16" s="5">
        <v>1.0</v>
      </c>
      <c r="AB16" s="5"/>
      <c r="AC16" s="5" t="s">
        <v>88</v>
      </c>
      <c r="AD16" s="5" t="s">
        <v>89</v>
      </c>
      <c r="AE16" s="5"/>
      <c r="AF16" s="5">
        <v>11.0</v>
      </c>
      <c r="AG16" s="5">
        <v>19.0</v>
      </c>
      <c r="AH16" s="5">
        <v>1.0</v>
      </c>
      <c r="AI16" s="5">
        <v>2.0</v>
      </c>
      <c r="AJ16" s="5">
        <v>3.0</v>
      </c>
      <c r="AK16" s="5">
        <v>4.0</v>
      </c>
      <c r="AL16" s="5">
        <v>5.0</v>
      </c>
      <c r="AM16" s="5">
        <v>6.0</v>
      </c>
      <c r="AN16" s="5">
        <v>6.0</v>
      </c>
      <c r="AO16" s="5">
        <v>7.0</v>
      </c>
      <c r="AP16" s="5">
        <v>7.0</v>
      </c>
      <c r="AQ16" s="5">
        <v>8.0</v>
      </c>
      <c r="AR16" s="5">
        <v>9.0</v>
      </c>
      <c r="AS16" s="5">
        <v>10.0</v>
      </c>
      <c r="AT16" s="5">
        <v>11.0</v>
      </c>
      <c r="AU16" s="5">
        <v>12.0</v>
      </c>
      <c r="AV16" s="5">
        <v>12.0</v>
      </c>
      <c r="AW16" s="5">
        <v>13.0</v>
      </c>
      <c r="AX16" s="5">
        <v>14.0</v>
      </c>
      <c r="AY16" s="5">
        <v>15.0</v>
      </c>
      <c r="AZ16" s="5">
        <v>16.0</v>
      </c>
      <c r="BA16" s="5">
        <v>17.0</v>
      </c>
      <c r="BB16" s="5">
        <v>17.0</v>
      </c>
      <c r="BC16" s="5">
        <v>18.0</v>
      </c>
      <c r="BD16" s="5">
        <v>19.0</v>
      </c>
      <c r="BE16" s="5">
        <v>20.0</v>
      </c>
      <c r="BF16" s="5">
        <v>21.0</v>
      </c>
      <c r="BG16" s="5">
        <v>22.0</v>
      </c>
      <c r="BH16" s="5">
        <v>23.0</v>
      </c>
      <c r="BI16" s="5">
        <v>23.0</v>
      </c>
      <c r="BJ16" s="5">
        <v>24.0</v>
      </c>
      <c r="BK16" s="5">
        <v>25.0</v>
      </c>
      <c r="BL16" s="36">
        <v>26.0</v>
      </c>
      <c r="BM16" s="5">
        <v>27.0</v>
      </c>
      <c r="BN16" s="5">
        <v>28.0</v>
      </c>
      <c r="BO16" s="5">
        <v>28.0</v>
      </c>
      <c r="BP16" s="5"/>
      <c r="BQ16" s="5"/>
      <c r="BR16" s="5"/>
      <c r="BS16" s="5"/>
      <c r="BT16" s="5"/>
      <c r="BU16" s="5"/>
      <c r="BV16" s="5"/>
      <c r="BW16" s="5"/>
    </row>
    <row r="17" ht="14.25" customHeight="1">
      <c r="A17" s="42">
        <v>4.0</v>
      </c>
      <c r="B17" s="43">
        <v>10.0</v>
      </c>
      <c r="C17" s="43">
        <v>5.0</v>
      </c>
      <c r="D17" s="73">
        <f>A17*(M18+C17)</f>
        <v>42</v>
      </c>
      <c r="E17" s="73">
        <f>SUM(E26:E31,M13,M12)</f>
        <v>0</v>
      </c>
      <c r="F17" s="73">
        <f>PRODUCT(F26:F31,MAX(O39:O40))</f>
        <v>1</v>
      </c>
      <c r="G17" s="74" t="str">
        <f>CONCATENATE(ROUNDDOWN(A17*(M18+C17),0), " (",A17,"d",B17," + ",A17*C17,")")</f>
        <v>42 (4d10 + 20)</v>
      </c>
      <c r="H17" s="67"/>
      <c r="I17" s="5"/>
      <c r="J17" s="5"/>
      <c r="K17" s="5"/>
      <c r="L17" s="5"/>
      <c r="M17" s="70" t="s">
        <v>15</v>
      </c>
      <c r="N17" s="8">
        <v>10.0</v>
      </c>
      <c r="O17" s="9">
        <v>4.0</v>
      </c>
      <c r="P17" s="9">
        <v>16.0</v>
      </c>
      <c r="Q17" s="10">
        <v>20.0</v>
      </c>
      <c r="R17" s="10">
        <v>14.0</v>
      </c>
      <c r="S17" s="53">
        <v>1.5</v>
      </c>
      <c r="T17" s="10">
        <v>2.0</v>
      </c>
      <c r="U17" s="10"/>
      <c r="V17" s="5" t="s">
        <v>90</v>
      </c>
      <c r="W17" s="5"/>
      <c r="X17" s="5">
        <f>1/3*D17</f>
        <v>14</v>
      </c>
      <c r="Y17" s="5"/>
      <c r="Z17" s="5"/>
      <c r="AA17" s="5">
        <v>2.0</v>
      </c>
      <c r="AB17" s="5"/>
      <c r="AC17" s="5"/>
      <c r="AD17" s="5"/>
      <c r="AE17" s="5"/>
      <c r="AF17" s="5">
        <v>12.0</v>
      </c>
      <c r="AG17" s="5">
        <v>20.0</v>
      </c>
      <c r="AH17" s="5">
        <v>1.0</v>
      </c>
      <c r="AI17" s="5">
        <v>2.0</v>
      </c>
      <c r="AJ17" s="5">
        <v>3.0</v>
      </c>
      <c r="AK17" s="5">
        <v>4.0</v>
      </c>
      <c r="AL17" s="5">
        <v>5.0</v>
      </c>
      <c r="AM17" s="5">
        <v>6.0</v>
      </c>
      <c r="AN17" s="5">
        <v>7.0</v>
      </c>
      <c r="AO17" s="5">
        <v>7.0</v>
      </c>
      <c r="AP17" s="5">
        <v>8.0</v>
      </c>
      <c r="AQ17" s="5">
        <v>9.0</v>
      </c>
      <c r="AR17" s="5">
        <v>10.0</v>
      </c>
      <c r="AS17" s="5">
        <v>10.0</v>
      </c>
      <c r="AT17" s="5">
        <v>11.0</v>
      </c>
      <c r="AU17" s="5">
        <v>12.0</v>
      </c>
      <c r="AV17" s="5">
        <v>13.0</v>
      </c>
      <c r="AW17" s="5">
        <v>14.0</v>
      </c>
      <c r="AX17" s="5">
        <v>15.0</v>
      </c>
      <c r="AY17" s="5">
        <v>16.0</v>
      </c>
      <c r="AZ17" s="5">
        <v>17.0</v>
      </c>
      <c r="BA17" s="5">
        <v>17.0</v>
      </c>
      <c r="BB17" s="5">
        <v>18.0</v>
      </c>
      <c r="BC17" s="5">
        <v>19.0</v>
      </c>
      <c r="BD17" s="5">
        <v>20.0</v>
      </c>
      <c r="BE17" s="5">
        <v>21.0</v>
      </c>
      <c r="BF17" s="5">
        <v>21.0</v>
      </c>
      <c r="BG17" s="5">
        <v>22.0</v>
      </c>
      <c r="BH17" s="5">
        <v>23.0</v>
      </c>
      <c r="BI17" s="5">
        <v>24.0</v>
      </c>
      <c r="BJ17" s="5">
        <v>25.0</v>
      </c>
      <c r="BK17" s="5">
        <v>26.0</v>
      </c>
      <c r="BL17" s="36">
        <v>26.0</v>
      </c>
      <c r="BM17" s="5">
        <v>27.0</v>
      </c>
      <c r="BN17" s="5">
        <v>28.0</v>
      </c>
      <c r="BO17" s="5">
        <v>29.0</v>
      </c>
      <c r="BP17" s="5"/>
      <c r="BQ17" s="5"/>
      <c r="BR17" s="5"/>
      <c r="BS17" s="5"/>
      <c r="BT17" s="5"/>
      <c r="BU17" s="5"/>
      <c r="BV17" s="5"/>
      <c r="BW17" s="5"/>
    </row>
    <row r="18" ht="15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3">
        <f>B17/2+0.5</f>
        <v>5.5</v>
      </c>
      <c r="N18" s="8">
        <v>11.0</v>
      </c>
      <c r="O18" s="9">
        <v>4.0</v>
      </c>
      <c r="P18" s="9">
        <v>17.0</v>
      </c>
      <c r="Q18" s="10">
        <v>30.0</v>
      </c>
      <c r="R18" s="10">
        <v>21.0</v>
      </c>
      <c r="S18" s="33">
        <v>1.25</v>
      </c>
      <c r="T18" s="53">
        <v>1.5</v>
      </c>
      <c r="U18" s="10"/>
      <c r="V18" s="5" t="s">
        <v>91</v>
      </c>
      <c r="W18" s="5"/>
      <c r="X18" s="5"/>
      <c r="Y18" s="5"/>
      <c r="Z18" s="5"/>
      <c r="AA18" s="5">
        <v>1.0</v>
      </c>
      <c r="AB18" s="5"/>
      <c r="AC18" s="5"/>
      <c r="AD18" s="5"/>
      <c r="AE18" s="5"/>
      <c r="AF18" s="5">
        <v>13.0</v>
      </c>
      <c r="AG18" s="5">
        <v>21.0</v>
      </c>
      <c r="AH18" s="5">
        <v>2.0</v>
      </c>
      <c r="AI18" s="5">
        <v>3.0</v>
      </c>
      <c r="AJ18" s="5">
        <v>4.0</v>
      </c>
      <c r="AK18" s="5">
        <v>5.0</v>
      </c>
      <c r="AL18" s="5">
        <v>6.0</v>
      </c>
      <c r="AM18" s="5">
        <v>7.0</v>
      </c>
      <c r="AN18" s="5">
        <v>7.0</v>
      </c>
      <c r="AO18" s="5">
        <v>8.0</v>
      </c>
      <c r="AP18" s="5">
        <v>8.0</v>
      </c>
      <c r="AQ18" s="5">
        <v>9.0</v>
      </c>
      <c r="AR18" s="5">
        <v>10.0</v>
      </c>
      <c r="AS18" s="5">
        <v>11.0</v>
      </c>
      <c r="AT18" s="5">
        <v>12.0</v>
      </c>
      <c r="AU18" s="5">
        <v>13.0</v>
      </c>
      <c r="AV18" s="5">
        <v>13.0</v>
      </c>
      <c r="AW18" s="5">
        <v>14.0</v>
      </c>
      <c r="AX18" s="5">
        <v>15.0</v>
      </c>
      <c r="AY18" s="5">
        <v>16.0</v>
      </c>
      <c r="AZ18" s="5">
        <v>17.0</v>
      </c>
      <c r="BA18" s="5">
        <v>18.0</v>
      </c>
      <c r="BB18" s="5">
        <v>18.0</v>
      </c>
      <c r="BC18" s="5">
        <v>19.0</v>
      </c>
      <c r="BD18" s="5">
        <v>20.0</v>
      </c>
      <c r="BE18" s="5">
        <v>21.0</v>
      </c>
      <c r="BF18" s="5">
        <v>22.0</v>
      </c>
      <c r="BG18" s="5">
        <v>23.0</v>
      </c>
      <c r="BH18" s="5">
        <v>24.0</v>
      </c>
      <c r="BI18" s="5">
        <v>24.0</v>
      </c>
      <c r="BJ18" s="5">
        <v>25.0</v>
      </c>
      <c r="BK18" s="5">
        <v>26.0</v>
      </c>
      <c r="BL18" s="36">
        <v>27.0</v>
      </c>
      <c r="BM18" s="5">
        <v>28.0</v>
      </c>
      <c r="BN18" s="5">
        <v>29.0</v>
      </c>
      <c r="BO18" s="5">
        <v>29.0</v>
      </c>
      <c r="BP18" s="5"/>
      <c r="BQ18" s="5"/>
      <c r="BR18" s="5"/>
      <c r="BS18" s="5"/>
      <c r="BT18" s="5"/>
      <c r="BU18" s="5"/>
      <c r="BV18" s="5"/>
      <c r="BW18" s="5"/>
    </row>
    <row r="19" ht="15.0" customHeight="1">
      <c r="A19" s="75" t="s">
        <v>92</v>
      </c>
      <c r="B19" s="5"/>
      <c r="C19" s="5"/>
      <c r="D19" s="5"/>
      <c r="E19" s="5"/>
      <c r="F19" s="76"/>
      <c r="G19" s="5"/>
      <c r="H19" s="5"/>
      <c r="I19" s="5"/>
      <c r="J19" s="5"/>
      <c r="K19" s="5"/>
      <c r="L19" s="5"/>
      <c r="M19" s="5"/>
      <c r="N19" s="8">
        <v>12.0</v>
      </c>
      <c r="O19" s="9">
        <v>4.0</v>
      </c>
      <c r="P19" s="9">
        <v>17.0</v>
      </c>
      <c r="Q19" s="10">
        <v>30.0</v>
      </c>
      <c r="R19" s="10">
        <v>21.0</v>
      </c>
      <c r="S19" s="33">
        <v>1.25</v>
      </c>
      <c r="T19" s="53">
        <v>1.5</v>
      </c>
      <c r="U19" s="10"/>
      <c r="V19" s="5" t="s">
        <v>93</v>
      </c>
      <c r="W19" s="5"/>
      <c r="X19" s="5"/>
      <c r="Y19" s="5"/>
      <c r="Z19" s="5"/>
      <c r="AA19" s="5">
        <v>1.0</v>
      </c>
      <c r="AB19" s="5"/>
      <c r="AC19" s="5"/>
      <c r="AD19" s="5"/>
      <c r="AE19" s="5"/>
      <c r="AF19" s="5">
        <v>14.0</v>
      </c>
      <c r="AG19" s="5">
        <v>22.0</v>
      </c>
      <c r="AH19" s="5">
        <v>2.0</v>
      </c>
      <c r="AI19" s="5">
        <v>3.0</v>
      </c>
      <c r="AJ19" s="5">
        <v>4.0</v>
      </c>
      <c r="AK19" s="5">
        <v>5.0</v>
      </c>
      <c r="AL19" s="5">
        <v>6.0</v>
      </c>
      <c r="AM19" s="5">
        <v>7.0</v>
      </c>
      <c r="AN19" s="5">
        <v>8.0</v>
      </c>
      <c r="AO19" s="5">
        <v>8.0</v>
      </c>
      <c r="AP19" s="5">
        <v>9.0</v>
      </c>
      <c r="AQ19" s="5">
        <v>10.0</v>
      </c>
      <c r="AR19" s="5">
        <v>11.0</v>
      </c>
      <c r="AS19" s="5">
        <v>11.0</v>
      </c>
      <c r="AT19" s="5">
        <v>12.0</v>
      </c>
      <c r="AU19" s="5">
        <v>13.0</v>
      </c>
      <c r="AV19" s="5">
        <v>14.0</v>
      </c>
      <c r="AW19" s="5">
        <v>15.0</v>
      </c>
      <c r="AX19" s="5">
        <v>16.0</v>
      </c>
      <c r="AY19" s="5">
        <v>17.0</v>
      </c>
      <c r="AZ19" s="5">
        <v>18.0</v>
      </c>
      <c r="BA19" s="5">
        <v>18.0</v>
      </c>
      <c r="BB19" s="5">
        <v>19.0</v>
      </c>
      <c r="BC19" s="5">
        <v>20.0</v>
      </c>
      <c r="BD19" s="5">
        <v>21.0</v>
      </c>
      <c r="BE19" s="5">
        <v>22.0</v>
      </c>
      <c r="BF19" s="5">
        <v>22.0</v>
      </c>
      <c r="BG19" s="5">
        <v>23.0</v>
      </c>
      <c r="BH19" s="5">
        <v>24.0</v>
      </c>
      <c r="BI19" s="5">
        <v>25.0</v>
      </c>
      <c r="BJ19" s="5">
        <v>26.0</v>
      </c>
      <c r="BK19" s="5">
        <v>27.0</v>
      </c>
      <c r="BL19" s="36">
        <v>27.0</v>
      </c>
      <c r="BM19" s="5">
        <v>28.0</v>
      </c>
      <c r="BN19" s="5">
        <v>29.0</v>
      </c>
      <c r="BO19" s="5">
        <v>30.0</v>
      </c>
      <c r="BP19" s="28" t="s">
        <v>94</v>
      </c>
    </row>
    <row r="20" ht="14.25" customHeight="1">
      <c r="A20" s="69" t="s">
        <v>95</v>
      </c>
      <c r="B20" s="70" t="s">
        <v>29</v>
      </c>
      <c r="C20" s="70"/>
      <c r="D20" s="70"/>
      <c r="E20" s="70"/>
      <c r="F20" s="70"/>
      <c r="G20" s="70"/>
      <c r="H20" s="26"/>
      <c r="I20" s="33"/>
      <c r="J20" s="33"/>
      <c r="K20" s="33"/>
      <c r="L20" s="33"/>
      <c r="M20" s="5"/>
      <c r="N20" s="8">
        <v>13.0</v>
      </c>
      <c r="O20" s="9">
        <v>5.0</v>
      </c>
      <c r="P20" s="9">
        <v>18.0</v>
      </c>
      <c r="Q20" s="10">
        <v>30.0</v>
      </c>
      <c r="R20" s="10">
        <v>21.0</v>
      </c>
      <c r="S20" s="33">
        <v>1.25</v>
      </c>
      <c r="T20" s="53">
        <v>1.5</v>
      </c>
      <c r="U20" s="10"/>
      <c r="V20" s="5" t="s">
        <v>96</v>
      </c>
      <c r="W20" s="5"/>
      <c r="X20" s="5"/>
      <c r="Y20" s="5"/>
      <c r="Z20" s="5"/>
      <c r="AA20" s="5">
        <v>1.0</v>
      </c>
      <c r="AB20" s="5"/>
      <c r="AC20" s="5"/>
      <c r="AD20" s="5"/>
      <c r="AE20" s="5"/>
      <c r="AF20" s="5">
        <v>15.0</v>
      </c>
      <c r="AG20" s="5">
        <v>23.0</v>
      </c>
      <c r="AH20" s="5">
        <v>3.0</v>
      </c>
      <c r="AI20" s="5">
        <v>4.0</v>
      </c>
      <c r="AJ20" s="5">
        <v>5.0</v>
      </c>
      <c r="AK20" s="5">
        <v>6.0</v>
      </c>
      <c r="AL20" s="5">
        <v>7.0</v>
      </c>
      <c r="AM20" s="5">
        <v>8.0</v>
      </c>
      <c r="AN20" s="5">
        <v>8.0</v>
      </c>
      <c r="AO20" s="5">
        <v>9.0</v>
      </c>
      <c r="AP20" s="5">
        <v>9.0</v>
      </c>
      <c r="AQ20" s="5">
        <v>10.0</v>
      </c>
      <c r="AR20" s="5">
        <v>11.0</v>
      </c>
      <c r="AS20" s="5">
        <v>12.0</v>
      </c>
      <c r="AT20" s="5">
        <v>13.0</v>
      </c>
      <c r="AU20" s="5">
        <v>14.0</v>
      </c>
      <c r="AV20" s="5">
        <v>14.0</v>
      </c>
      <c r="AW20" s="5">
        <v>15.0</v>
      </c>
      <c r="AX20" s="5">
        <v>16.0</v>
      </c>
      <c r="AY20" s="5">
        <v>17.0</v>
      </c>
      <c r="AZ20" s="5">
        <v>18.0</v>
      </c>
      <c r="BA20" s="5">
        <v>19.0</v>
      </c>
      <c r="BB20" s="5">
        <v>19.0</v>
      </c>
      <c r="BC20" s="5">
        <v>20.0</v>
      </c>
      <c r="BD20" s="5">
        <v>21.0</v>
      </c>
      <c r="BE20" s="5">
        <v>22.0</v>
      </c>
      <c r="BF20" s="5">
        <v>23.0</v>
      </c>
      <c r="BG20" s="5">
        <v>24.0</v>
      </c>
      <c r="BH20" s="5">
        <v>25.0</v>
      </c>
      <c r="BI20" s="5">
        <v>25.0</v>
      </c>
      <c r="BJ20" s="5">
        <v>26.0</v>
      </c>
      <c r="BK20" s="5">
        <v>27.0</v>
      </c>
      <c r="BL20" s="36">
        <v>28.0</v>
      </c>
      <c r="BM20" s="5">
        <v>29.0</v>
      </c>
      <c r="BN20" s="5">
        <v>30.0</v>
      </c>
      <c r="BO20" s="5">
        <v>30.0</v>
      </c>
    </row>
    <row r="21" ht="14.25" customHeight="1">
      <c r="A21" s="37"/>
      <c r="B21" s="77" t="str">
        <f>IFNA(VLOOKUP($A21,features2,2,0),"")</f>
        <v/>
      </c>
      <c r="C21" s="77"/>
      <c r="D21" s="77"/>
      <c r="E21" s="77"/>
      <c r="F21" s="77"/>
      <c r="G21" s="77"/>
      <c r="H21" s="78"/>
      <c r="I21" s="5"/>
      <c r="J21" s="5"/>
      <c r="K21" s="5"/>
      <c r="L21" s="5"/>
      <c r="M21" s="5"/>
      <c r="N21" s="8">
        <v>14.0</v>
      </c>
      <c r="O21" s="9">
        <v>5.0</v>
      </c>
      <c r="P21" s="9">
        <v>18.0</v>
      </c>
      <c r="Q21" s="10">
        <v>30.0</v>
      </c>
      <c r="R21" s="10">
        <v>21.0</v>
      </c>
      <c r="S21" s="33">
        <v>1.25</v>
      </c>
      <c r="T21" s="53">
        <v>1.5</v>
      </c>
      <c r="U21" s="10"/>
      <c r="V21" s="5" t="s">
        <v>97</v>
      </c>
      <c r="W21" s="5"/>
      <c r="X21" s="5"/>
      <c r="Y21" s="5"/>
      <c r="Z21" s="5"/>
      <c r="AA21" s="5">
        <v>1.0</v>
      </c>
      <c r="AB21" s="5"/>
      <c r="AC21" s="5"/>
      <c r="AD21" s="5"/>
      <c r="AE21" s="5"/>
      <c r="AF21" s="5">
        <v>16.0</v>
      </c>
      <c r="AG21" s="5">
        <v>24.0</v>
      </c>
      <c r="AH21" s="5">
        <v>3.0</v>
      </c>
      <c r="AI21" s="5">
        <v>4.0</v>
      </c>
      <c r="AJ21" s="5">
        <v>5.0</v>
      </c>
      <c r="AK21" s="5">
        <v>6.0</v>
      </c>
      <c r="AL21" s="5">
        <v>7.0</v>
      </c>
      <c r="AM21" s="5">
        <v>8.0</v>
      </c>
      <c r="AN21" s="5">
        <v>9.0</v>
      </c>
      <c r="AO21" s="5">
        <v>9.0</v>
      </c>
      <c r="AP21" s="5">
        <v>10.0</v>
      </c>
      <c r="AQ21" s="5">
        <v>11.0</v>
      </c>
      <c r="AR21" s="5">
        <v>12.0</v>
      </c>
      <c r="AS21" s="5">
        <v>12.0</v>
      </c>
      <c r="AT21" s="5">
        <v>13.0</v>
      </c>
      <c r="AU21" s="5">
        <v>14.0</v>
      </c>
      <c r="AV21" s="5">
        <v>15.0</v>
      </c>
      <c r="AW21" s="5">
        <v>16.0</v>
      </c>
      <c r="AX21" s="5">
        <v>17.0</v>
      </c>
      <c r="AY21" s="5">
        <v>18.0</v>
      </c>
      <c r="AZ21" s="5">
        <v>19.0</v>
      </c>
      <c r="BA21" s="5">
        <v>19.0</v>
      </c>
      <c r="BB21" s="5">
        <v>20.0</v>
      </c>
      <c r="BC21" s="5">
        <v>21.0</v>
      </c>
      <c r="BD21" s="5">
        <v>22.0</v>
      </c>
      <c r="BE21" s="5">
        <v>23.0</v>
      </c>
      <c r="BF21" s="5">
        <v>23.0</v>
      </c>
      <c r="BG21" s="5">
        <v>24.0</v>
      </c>
      <c r="BH21" s="5">
        <v>25.0</v>
      </c>
      <c r="BI21" s="5">
        <v>26.0</v>
      </c>
      <c r="BJ21" s="5">
        <v>27.0</v>
      </c>
      <c r="BK21" s="5">
        <v>28.0</v>
      </c>
      <c r="BL21" s="36">
        <v>28.0</v>
      </c>
      <c r="BM21" s="5">
        <v>29.0</v>
      </c>
      <c r="BN21" s="5">
        <v>30.0</v>
      </c>
      <c r="BO21" s="5">
        <v>31.0</v>
      </c>
    </row>
    <row r="22" ht="14.25" customHeight="1">
      <c r="A22" s="42"/>
      <c r="B22" s="73" t="str">
        <f>IFNA(VLOOKUP($A22,features2,2,0),"")</f>
        <v/>
      </c>
      <c r="C22" s="73"/>
      <c r="D22" s="73"/>
      <c r="E22" s="73"/>
      <c r="F22" s="73"/>
      <c r="G22" s="73"/>
      <c r="H22" s="79"/>
      <c r="I22" s="5"/>
      <c r="J22" s="5"/>
      <c r="K22" s="5"/>
      <c r="L22" s="5"/>
      <c r="M22" s="5"/>
      <c r="N22" s="8">
        <v>15.0</v>
      </c>
      <c r="O22" s="9">
        <v>5.0</v>
      </c>
      <c r="P22" s="9">
        <v>18.0</v>
      </c>
      <c r="Q22" s="10">
        <v>30.0</v>
      </c>
      <c r="R22" s="10">
        <v>21.0</v>
      </c>
      <c r="S22" s="33">
        <v>1.25</v>
      </c>
      <c r="T22" s="53">
        <v>1.5</v>
      </c>
      <c r="U22" s="10"/>
      <c r="V22" s="5" t="s">
        <v>98</v>
      </c>
      <c r="W22" s="5"/>
      <c r="X22" s="5"/>
      <c r="Y22" s="5"/>
      <c r="Z22" s="5"/>
      <c r="AA22" s="5">
        <v>1.0</v>
      </c>
      <c r="AB22" s="5"/>
      <c r="AC22" s="5"/>
      <c r="AD22" s="5"/>
      <c r="AE22" s="5"/>
      <c r="AF22" s="5">
        <v>17.0</v>
      </c>
      <c r="AG22" s="5">
        <v>25.0</v>
      </c>
      <c r="AH22" s="5">
        <v>4.0</v>
      </c>
      <c r="AI22" s="5">
        <v>5.0</v>
      </c>
      <c r="AJ22" s="5">
        <v>6.0</v>
      </c>
      <c r="AK22" s="5">
        <v>7.0</v>
      </c>
      <c r="AL22" s="5">
        <v>8.0</v>
      </c>
      <c r="AM22" s="5">
        <v>9.0</v>
      </c>
      <c r="AN22" s="5">
        <v>9.0</v>
      </c>
      <c r="AO22" s="5">
        <v>10.0</v>
      </c>
      <c r="AP22" s="5">
        <v>10.0</v>
      </c>
      <c r="AQ22" s="5">
        <v>11.0</v>
      </c>
      <c r="AR22" s="5">
        <v>12.0</v>
      </c>
      <c r="AS22" s="5">
        <v>13.0</v>
      </c>
      <c r="AT22" s="5">
        <v>14.0</v>
      </c>
      <c r="AU22" s="5">
        <v>15.0</v>
      </c>
      <c r="AV22" s="5">
        <v>15.0</v>
      </c>
      <c r="AW22" s="5">
        <v>16.0</v>
      </c>
      <c r="AX22" s="5">
        <v>17.0</v>
      </c>
      <c r="AY22" s="5">
        <v>18.0</v>
      </c>
      <c r="AZ22" s="5">
        <v>19.0</v>
      </c>
      <c r="BA22" s="5">
        <v>20.0</v>
      </c>
      <c r="BB22" s="5">
        <v>20.0</v>
      </c>
      <c r="BC22" s="5">
        <v>21.0</v>
      </c>
      <c r="BD22" s="5">
        <v>22.0</v>
      </c>
      <c r="BE22" s="5">
        <v>23.0</v>
      </c>
      <c r="BF22" s="5">
        <v>24.0</v>
      </c>
      <c r="BG22" s="5">
        <v>25.0</v>
      </c>
      <c r="BH22" s="5">
        <v>26.0</v>
      </c>
      <c r="BI22" s="5">
        <v>26.0</v>
      </c>
      <c r="BJ22" s="5">
        <v>27.0</v>
      </c>
      <c r="BK22" s="5">
        <v>28.0</v>
      </c>
      <c r="BL22" s="36">
        <v>29.0</v>
      </c>
      <c r="BM22" s="5">
        <v>30.0</v>
      </c>
      <c r="BN22" s="5">
        <v>31.0</v>
      </c>
      <c r="BO22" s="5">
        <v>31.0</v>
      </c>
    </row>
    <row r="23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8">
        <v>16.0</v>
      </c>
      <c r="O23" s="9">
        <v>5.0</v>
      </c>
      <c r="P23" s="9">
        <v>18.0</v>
      </c>
      <c r="Q23" s="10">
        <v>30.0</v>
      </c>
      <c r="R23" s="10">
        <v>21.0</v>
      </c>
      <c r="S23" s="33">
        <v>1.25</v>
      </c>
      <c r="T23" s="53">
        <v>1.5</v>
      </c>
      <c r="U23" s="10"/>
      <c r="V23" s="5" t="s">
        <v>99</v>
      </c>
      <c r="W23" s="5"/>
      <c r="X23" s="5"/>
      <c r="Y23" s="5"/>
      <c r="Z23" s="5"/>
      <c r="AA23" s="5">
        <v>1.0</v>
      </c>
      <c r="AB23" s="5"/>
      <c r="AC23" s="5"/>
      <c r="AD23" s="5"/>
      <c r="AE23" s="5"/>
      <c r="AF23" s="5">
        <v>18.0</v>
      </c>
      <c r="AG23" s="5">
        <v>26.0</v>
      </c>
      <c r="AH23" s="5">
        <v>4.0</v>
      </c>
      <c r="AI23" s="5">
        <v>5.0</v>
      </c>
      <c r="AJ23" s="5">
        <v>6.0</v>
      </c>
      <c r="AK23" s="5">
        <v>7.0</v>
      </c>
      <c r="AL23" s="5">
        <v>8.0</v>
      </c>
      <c r="AM23" s="5">
        <v>9.0</v>
      </c>
      <c r="AN23" s="5">
        <v>10.0</v>
      </c>
      <c r="AO23" s="5">
        <v>10.0</v>
      </c>
      <c r="AP23" s="5">
        <v>11.0</v>
      </c>
      <c r="AQ23" s="5">
        <v>12.0</v>
      </c>
      <c r="AR23" s="5">
        <v>13.0</v>
      </c>
      <c r="AS23" s="5">
        <v>13.0</v>
      </c>
      <c r="AT23" s="5">
        <v>14.0</v>
      </c>
      <c r="AU23" s="5">
        <v>15.0</v>
      </c>
      <c r="AV23" s="5">
        <v>16.0</v>
      </c>
      <c r="AW23" s="5">
        <v>17.0</v>
      </c>
      <c r="AX23" s="5">
        <v>18.0</v>
      </c>
      <c r="AY23" s="5">
        <v>19.0</v>
      </c>
      <c r="AZ23" s="5">
        <v>20.0</v>
      </c>
      <c r="BA23" s="5">
        <v>20.0</v>
      </c>
      <c r="BB23" s="5">
        <v>21.0</v>
      </c>
      <c r="BC23" s="5">
        <v>22.0</v>
      </c>
      <c r="BD23" s="5">
        <v>23.0</v>
      </c>
      <c r="BE23" s="5">
        <v>24.0</v>
      </c>
      <c r="BF23" s="5">
        <v>24.0</v>
      </c>
      <c r="BG23" s="5">
        <v>25.0</v>
      </c>
      <c r="BH23" s="5">
        <v>26.0</v>
      </c>
      <c r="BI23" s="5">
        <v>27.0</v>
      </c>
      <c r="BJ23" s="5">
        <v>28.0</v>
      </c>
      <c r="BK23" s="5">
        <v>29.0</v>
      </c>
      <c r="BL23" s="36">
        <v>29.0</v>
      </c>
      <c r="BM23" s="5">
        <v>30.0</v>
      </c>
      <c r="BN23" s="5">
        <v>31.0</v>
      </c>
      <c r="BO23" s="5">
        <v>32.0</v>
      </c>
    </row>
    <row r="24" ht="14.25" customHeight="1">
      <c r="A24" s="75" t="s">
        <v>100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8">
        <v>17.0</v>
      </c>
      <c r="O24" s="9">
        <v>6.0</v>
      </c>
      <c r="P24" s="9">
        <v>19.0</v>
      </c>
      <c r="Q24" s="10">
        <v>30.0</v>
      </c>
      <c r="R24" s="10">
        <v>28.0</v>
      </c>
      <c r="S24" s="10">
        <v>1.0</v>
      </c>
      <c r="T24" s="33">
        <v>1.25</v>
      </c>
      <c r="U24" s="10"/>
      <c r="V24" s="5" t="s">
        <v>101</v>
      </c>
      <c r="W24" s="5"/>
      <c r="X24" s="5"/>
      <c r="Y24" s="5"/>
      <c r="Z24" s="5"/>
      <c r="AA24" s="5">
        <f>IF(B12&lt;11,1.25,1)</f>
        <v>1</v>
      </c>
      <c r="AB24" s="5"/>
      <c r="AC24" s="5"/>
      <c r="AD24" s="5"/>
      <c r="AE24" s="5"/>
      <c r="AF24" s="5">
        <v>19.0</v>
      </c>
      <c r="AG24" s="5">
        <v>27.0</v>
      </c>
      <c r="AH24" s="5">
        <v>5.0</v>
      </c>
      <c r="AI24" s="5">
        <v>6.0</v>
      </c>
      <c r="AJ24" s="5">
        <v>7.0</v>
      </c>
      <c r="AK24" s="5">
        <v>8.0</v>
      </c>
      <c r="AL24" s="5">
        <v>9.0</v>
      </c>
      <c r="AM24" s="5">
        <v>10.0</v>
      </c>
      <c r="AN24" s="5">
        <v>10.0</v>
      </c>
      <c r="AO24" s="5">
        <v>11.0</v>
      </c>
      <c r="AP24" s="5">
        <v>11.0</v>
      </c>
      <c r="AQ24" s="5">
        <v>12.0</v>
      </c>
      <c r="AR24" s="5">
        <v>13.0</v>
      </c>
      <c r="AS24" s="5">
        <v>14.0</v>
      </c>
      <c r="AT24" s="5">
        <v>15.0</v>
      </c>
      <c r="AU24" s="5">
        <v>16.0</v>
      </c>
      <c r="AV24" s="5">
        <v>16.0</v>
      </c>
      <c r="AW24" s="5">
        <v>17.0</v>
      </c>
      <c r="AX24" s="5">
        <v>18.0</v>
      </c>
      <c r="AY24" s="5">
        <v>19.0</v>
      </c>
      <c r="AZ24" s="5">
        <v>20.0</v>
      </c>
      <c r="BA24" s="5">
        <v>21.0</v>
      </c>
      <c r="BB24" s="5">
        <v>21.0</v>
      </c>
      <c r="BC24" s="5">
        <v>22.0</v>
      </c>
      <c r="BD24" s="5">
        <v>23.0</v>
      </c>
      <c r="BE24" s="5">
        <v>24.0</v>
      </c>
      <c r="BF24" s="5">
        <v>25.0</v>
      </c>
      <c r="BG24" s="5">
        <v>26.0</v>
      </c>
      <c r="BH24" s="5">
        <v>27.0</v>
      </c>
      <c r="BI24" s="5">
        <v>27.0</v>
      </c>
      <c r="BJ24" s="5">
        <v>28.0</v>
      </c>
      <c r="BK24" s="5">
        <v>29.0</v>
      </c>
      <c r="BL24" s="36">
        <v>30.0</v>
      </c>
      <c r="BM24" s="5">
        <v>31.0</v>
      </c>
      <c r="BN24" s="5">
        <v>32.0</v>
      </c>
      <c r="BO24" s="5">
        <v>32.0</v>
      </c>
      <c r="BP24" s="5"/>
      <c r="BQ24" s="5"/>
      <c r="BR24" s="5"/>
      <c r="BS24" s="5"/>
      <c r="BT24" s="5"/>
      <c r="BU24" s="5"/>
      <c r="BV24" s="5"/>
      <c r="BW24" s="5"/>
    </row>
    <row r="25" ht="15.0" customHeight="1">
      <c r="A25" s="69" t="s">
        <v>95</v>
      </c>
      <c r="B25" s="70" t="s">
        <v>23</v>
      </c>
      <c r="C25" s="70" t="s">
        <v>24</v>
      </c>
      <c r="D25" s="70" t="s">
        <v>25</v>
      </c>
      <c r="E25" s="70" t="s">
        <v>26</v>
      </c>
      <c r="F25" s="26" t="s">
        <v>27</v>
      </c>
      <c r="G25" s="5"/>
      <c r="H25" s="80" t="s">
        <v>102</v>
      </c>
      <c r="I25" s="30"/>
      <c r="J25" s="30"/>
      <c r="K25" s="47"/>
      <c r="L25" s="5"/>
      <c r="M25" s="5"/>
      <c r="N25" s="8">
        <v>18.0</v>
      </c>
      <c r="O25" s="9">
        <v>6.0</v>
      </c>
      <c r="P25" s="9">
        <v>19.0</v>
      </c>
      <c r="Q25" s="10">
        <v>30.0</v>
      </c>
      <c r="R25" s="10">
        <v>28.0</v>
      </c>
      <c r="S25" s="10">
        <v>1.0</v>
      </c>
      <c r="T25" s="33">
        <v>1.25</v>
      </c>
      <c r="U25" s="10"/>
      <c r="V25" s="5" t="s">
        <v>103</v>
      </c>
      <c r="W25" s="5"/>
      <c r="X25" s="5"/>
      <c r="Y25" s="5"/>
      <c r="Z25" s="5"/>
      <c r="AA25" s="5">
        <v>1.0</v>
      </c>
      <c r="AB25" s="5"/>
      <c r="AC25" s="5"/>
      <c r="AD25" s="5"/>
      <c r="AE25" s="5"/>
      <c r="AF25" s="5">
        <v>20.0</v>
      </c>
      <c r="AG25" s="5">
        <v>28.0</v>
      </c>
      <c r="AH25" s="5">
        <v>5.0</v>
      </c>
      <c r="AI25" s="5">
        <v>6.0</v>
      </c>
      <c r="AJ25" s="5">
        <v>7.0</v>
      </c>
      <c r="AK25" s="5">
        <v>8.0</v>
      </c>
      <c r="AL25" s="5">
        <v>9.0</v>
      </c>
      <c r="AM25" s="5">
        <v>10.0</v>
      </c>
      <c r="AN25" s="5">
        <v>11.0</v>
      </c>
      <c r="AO25" s="5">
        <v>11.0</v>
      </c>
      <c r="AP25" s="5">
        <v>12.0</v>
      </c>
      <c r="AQ25" s="5">
        <v>13.0</v>
      </c>
      <c r="AR25" s="5">
        <v>14.0</v>
      </c>
      <c r="AS25" s="5">
        <v>14.0</v>
      </c>
      <c r="AT25" s="5">
        <v>15.0</v>
      </c>
      <c r="AU25" s="5">
        <v>16.0</v>
      </c>
      <c r="AV25" s="5">
        <v>17.0</v>
      </c>
      <c r="AW25" s="5">
        <v>18.0</v>
      </c>
      <c r="AX25" s="5">
        <v>19.0</v>
      </c>
      <c r="AY25" s="5">
        <v>20.0</v>
      </c>
      <c r="AZ25" s="5">
        <v>21.0</v>
      </c>
      <c r="BA25" s="5">
        <v>21.0</v>
      </c>
      <c r="BB25" s="5">
        <v>22.0</v>
      </c>
      <c r="BC25" s="5">
        <v>23.0</v>
      </c>
      <c r="BD25" s="5">
        <v>24.0</v>
      </c>
      <c r="BE25" s="5">
        <v>25.0</v>
      </c>
      <c r="BF25" s="5">
        <v>25.0</v>
      </c>
      <c r="BG25" s="5">
        <v>26.0</v>
      </c>
      <c r="BH25" s="5">
        <v>27.0</v>
      </c>
      <c r="BI25" s="5">
        <v>28.0</v>
      </c>
      <c r="BJ25" s="5">
        <v>29.0</v>
      </c>
      <c r="BK25" s="5">
        <v>30.0</v>
      </c>
      <c r="BL25" s="36">
        <v>30.0</v>
      </c>
      <c r="BM25" s="5">
        <v>31.0</v>
      </c>
      <c r="BN25" s="5">
        <v>32.0</v>
      </c>
      <c r="BO25" s="5">
        <v>33.0</v>
      </c>
      <c r="BP25" s="28" t="s">
        <v>104</v>
      </c>
    </row>
    <row r="26" ht="14.25" customHeight="1">
      <c r="A26" s="37"/>
      <c r="B26" s="81" t="str">
        <f>IFNA(VLOOKUP($A26,features,2,0),"")</f>
        <v/>
      </c>
      <c r="C26" s="81" t="str">
        <f>IFNA(VLOOKUP($A26,features,3,0),"")</f>
        <v/>
      </c>
      <c r="D26" s="81" t="str">
        <f>IFNA(VLOOKUP($A26,features,4,0),"")</f>
        <v/>
      </c>
      <c r="E26" s="81" t="str">
        <f>IFNA(VLOOKUP($A26,features,5,0),"")</f>
        <v/>
      </c>
      <c r="F26" s="82" t="str">
        <f>IFNA(VLOOKUP($A26,features,6,0),"")</f>
        <v/>
      </c>
      <c r="G26" s="5"/>
      <c r="H26" s="83" t="s">
        <v>105</v>
      </c>
      <c r="I26" s="5"/>
      <c r="J26" s="5"/>
      <c r="K26" s="55"/>
      <c r="L26" s="5"/>
      <c r="M26" s="5"/>
      <c r="N26" s="8">
        <v>19.0</v>
      </c>
      <c r="O26" s="9">
        <v>6.0</v>
      </c>
      <c r="P26" s="9">
        <v>19.0</v>
      </c>
      <c r="Q26" s="10">
        <v>30.0</v>
      </c>
      <c r="R26" s="10">
        <v>28.0</v>
      </c>
      <c r="S26" s="10">
        <v>1.0</v>
      </c>
      <c r="T26" s="33">
        <v>1.25</v>
      </c>
      <c r="U26" s="10"/>
      <c r="V26" s="5" t="s">
        <v>106</v>
      </c>
      <c r="W26" s="5"/>
      <c r="X26" s="5"/>
      <c r="Y26" s="5"/>
      <c r="Z26" s="5"/>
      <c r="AA26" s="5">
        <v>1.0</v>
      </c>
      <c r="AB26" s="5"/>
      <c r="AC26" s="5"/>
      <c r="AD26" s="5"/>
      <c r="AE26" s="5"/>
      <c r="AF26" s="5" t="s">
        <v>107</v>
      </c>
      <c r="AG26" s="5" t="s">
        <v>1</v>
      </c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</row>
    <row r="27" ht="14.25" customHeight="1">
      <c r="A27" s="37"/>
      <c r="B27" s="81" t="str">
        <f>IFNA(VLOOKUP($A27,features,2,0),"")</f>
        <v/>
      </c>
      <c r="C27" s="81" t="str">
        <f>IFNA(VLOOKUP($A27,features,3,0),"")</f>
        <v/>
      </c>
      <c r="D27" s="81" t="str">
        <f>IFNA(VLOOKUP($A27,features,4,0),"")</f>
        <v/>
      </c>
      <c r="E27" s="81" t="str">
        <f>IFNA(VLOOKUP($A27,features,5,0),"")</f>
        <v/>
      </c>
      <c r="F27" s="82" t="str">
        <f>IFNA(VLOOKUP($A27,features,6,0),"")</f>
        <v/>
      </c>
      <c r="G27" s="5"/>
      <c r="H27" s="84" t="s">
        <v>108</v>
      </c>
      <c r="I27" s="43"/>
      <c r="J27" s="43"/>
      <c r="K27" s="62"/>
      <c r="L27" s="5"/>
      <c r="M27" s="5"/>
      <c r="N27" s="8">
        <v>20.0</v>
      </c>
      <c r="O27" s="9">
        <v>6.0</v>
      </c>
      <c r="P27" s="9">
        <v>19.0</v>
      </c>
      <c r="Q27" s="10">
        <v>30.0</v>
      </c>
      <c r="R27" s="10">
        <v>28.0</v>
      </c>
      <c r="S27" s="10">
        <v>1.0</v>
      </c>
      <c r="T27" s="33">
        <v>1.25</v>
      </c>
      <c r="U27" s="10"/>
      <c r="V27" s="5" t="s">
        <v>109</v>
      </c>
      <c r="W27" s="5"/>
      <c r="X27" s="5"/>
      <c r="Y27" s="5"/>
      <c r="Z27" s="5"/>
      <c r="AA27" s="5">
        <f>AA24</f>
        <v>1</v>
      </c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</row>
    <row r="28" ht="14.25" customHeight="1">
      <c r="A28" s="37"/>
      <c r="B28" s="81" t="str">
        <f>IFNA(VLOOKUP($A28,features,2,0),"")</f>
        <v/>
      </c>
      <c r="C28" s="81" t="str">
        <f>IFNA(VLOOKUP($A28,features,3,0),"")</f>
        <v/>
      </c>
      <c r="D28" s="81" t="str">
        <f>IFNA(VLOOKUP($A28,features,4,0),"")</f>
        <v/>
      </c>
      <c r="E28" s="81" t="str">
        <f>IFNA(VLOOKUP($A28,features,5,0),"")</f>
        <v/>
      </c>
      <c r="F28" s="82" t="str">
        <f>IFNA(VLOOKUP($A28,features,6,0),"")</f>
        <v/>
      </c>
      <c r="G28" s="5"/>
      <c r="H28" s="5"/>
      <c r="I28" s="5"/>
      <c r="J28" s="5"/>
      <c r="K28" s="5"/>
      <c r="L28" s="5"/>
      <c r="M28" s="5"/>
      <c r="N28" s="8">
        <v>21.0</v>
      </c>
      <c r="O28" s="9">
        <v>7.0</v>
      </c>
      <c r="P28" s="9">
        <v>20.0</v>
      </c>
      <c r="Q28" s="10">
        <v>30.0</v>
      </c>
      <c r="R28" s="10">
        <v>28.0</v>
      </c>
      <c r="S28" s="10">
        <v>1.0</v>
      </c>
      <c r="T28" s="33">
        <v>1.25</v>
      </c>
      <c r="U28" s="10"/>
      <c r="V28" s="5" t="s">
        <v>110</v>
      </c>
      <c r="W28" s="5"/>
      <c r="X28" s="5"/>
      <c r="Y28" s="5"/>
      <c r="Z28" s="5"/>
      <c r="AA28" s="5">
        <v>1.0</v>
      </c>
      <c r="AB28" s="5"/>
      <c r="AC28" s="5"/>
      <c r="AD28" s="5"/>
      <c r="AE28" s="5"/>
      <c r="AF28" s="5" t="s">
        <v>111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39"/>
      <c r="BQ28" s="39"/>
      <c r="BR28" s="39"/>
      <c r="BS28" s="39"/>
      <c r="BT28" s="39"/>
      <c r="BU28" s="39"/>
      <c r="BV28" s="39"/>
      <c r="BW28" s="39"/>
    </row>
    <row r="29" ht="13.5" customHeight="1">
      <c r="A29" s="37"/>
      <c r="B29" s="81" t="str">
        <f>IFNA(VLOOKUP($A29,features,2,0),"")</f>
        <v/>
      </c>
      <c r="C29" s="81" t="str">
        <f>IFNA(VLOOKUP($A29,features,3,0),"")</f>
        <v/>
      </c>
      <c r="D29" s="81" t="str">
        <f>IFNA(VLOOKUP($A29,features,4,0),"")</f>
        <v/>
      </c>
      <c r="E29" s="81" t="str">
        <f>IFNA(VLOOKUP($A29,features,5,0),"")</f>
        <v/>
      </c>
      <c r="F29" s="82" t="str">
        <f>IFNA(VLOOKUP($A29,features,6,0),"")</f>
        <v/>
      </c>
      <c r="G29" s="5"/>
      <c r="H29" s="5"/>
      <c r="I29" s="5"/>
      <c r="J29" s="5"/>
      <c r="K29" s="5"/>
      <c r="L29" s="5"/>
      <c r="M29" s="5"/>
      <c r="N29" s="8">
        <v>22.0</v>
      </c>
      <c r="O29" s="9">
        <v>7.0</v>
      </c>
      <c r="P29" s="9">
        <v>20.0</v>
      </c>
      <c r="Q29" s="10">
        <v>30.0</v>
      </c>
      <c r="R29" s="10">
        <v>28.0</v>
      </c>
      <c r="S29" s="10">
        <v>1.0</v>
      </c>
      <c r="T29" s="33">
        <v>1.25</v>
      </c>
      <c r="U29" s="10"/>
      <c r="V29" s="5" t="s">
        <v>112</v>
      </c>
      <c r="W29" s="5"/>
      <c r="X29" s="5"/>
      <c r="Y29" s="5"/>
      <c r="Z29" s="5"/>
      <c r="AA29" s="5">
        <v>1.0</v>
      </c>
      <c r="AB29" s="5"/>
      <c r="AC29" s="5"/>
      <c r="AD29" s="5"/>
      <c r="AE29" s="5"/>
      <c r="AF29" s="5">
        <v>0.0</v>
      </c>
      <c r="AG29" s="5">
        <v>0.0</v>
      </c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ht="14.25" customHeight="1">
      <c r="A30" s="37"/>
      <c r="B30" s="81" t="str">
        <f>IFNA(VLOOKUP($A30,features,2,0),"")</f>
        <v/>
      </c>
      <c r="C30" s="81" t="str">
        <f>IFNA(VLOOKUP($A30,features,3,0),"")</f>
        <v/>
      </c>
      <c r="D30" s="81" t="str">
        <f>IFNA(VLOOKUP($A30,features,4,0),"")</f>
        <v/>
      </c>
      <c r="E30" s="81" t="str">
        <f>IFNA(VLOOKUP($A30,features,5,0),"")</f>
        <v/>
      </c>
      <c r="F30" s="82" t="str">
        <f>IFNA(VLOOKUP($A30,features,6,0),"")</f>
        <v/>
      </c>
      <c r="G30" s="5"/>
      <c r="H30" s="5"/>
      <c r="I30" s="5"/>
      <c r="J30" s="5"/>
      <c r="K30" s="5"/>
      <c r="L30" s="5"/>
      <c r="M30" s="5"/>
      <c r="N30" s="8">
        <v>23.0</v>
      </c>
      <c r="O30" s="9">
        <v>7.0</v>
      </c>
      <c r="P30" s="9">
        <v>20.0</v>
      </c>
      <c r="Q30" s="10">
        <v>30.0</v>
      </c>
      <c r="R30" s="10">
        <v>28.0</v>
      </c>
      <c r="S30" s="10">
        <v>1.0</v>
      </c>
      <c r="T30" s="33">
        <v>1.25</v>
      </c>
      <c r="U30" s="10"/>
      <c r="V30" s="5" t="s">
        <v>113</v>
      </c>
      <c r="W30" s="5"/>
      <c r="X30" s="5"/>
      <c r="Y30" s="5"/>
      <c r="Z30" s="5"/>
      <c r="AA30" s="5">
        <v>1.0</v>
      </c>
      <c r="AB30" s="5"/>
      <c r="AC30" s="5"/>
      <c r="AD30" s="5"/>
      <c r="AE30" s="5"/>
      <c r="AF30" s="5">
        <v>1.0</v>
      </c>
      <c r="AG30" s="5">
        <v>0.0</v>
      </c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ht="14.25" customHeight="1">
      <c r="A31" s="42"/>
      <c r="B31" s="73" t="str">
        <f>IFNA(VLOOKUP($A31,features,2,0),"")</f>
        <v/>
      </c>
      <c r="C31" s="73" t="str">
        <f>IFNA(VLOOKUP($A31,features,3,0),"")</f>
        <v/>
      </c>
      <c r="D31" s="73" t="str">
        <f>IFNA(VLOOKUP($A31,features,4,0),"")</f>
        <v/>
      </c>
      <c r="E31" s="73" t="str">
        <f>IFNA(VLOOKUP($A31,features,5,0),"")</f>
        <v/>
      </c>
      <c r="F31" s="79" t="str">
        <f>IFNA(VLOOKUP($A31,features,6,0),"")</f>
        <v/>
      </c>
      <c r="G31" s="5"/>
      <c r="H31" s="5"/>
      <c r="I31" s="5"/>
      <c r="J31" s="5"/>
      <c r="K31" s="5"/>
      <c r="L31" s="5"/>
      <c r="M31" s="5"/>
      <c r="N31" s="8">
        <v>24.0</v>
      </c>
      <c r="O31" s="9">
        <v>7.0</v>
      </c>
      <c r="P31" s="9">
        <v>21.0</v>
      </c>
      <c r="Q31" s="10">
        <v>30.0</v>
      </c>
      <c r="R31" s="10">
        <v>28.0</v>
      </c>
      <c r="S31" s="10">
        <v>1.0</v>
      </c>
      <c r="T31" s="33">
        <v>1.25</v>
      </c>
      <c r="U31" s="10"/>
      <c r="V31" s="5" t="s">
        <v>114</v>
      </c>
      <c r="W31" s="5"/>
      <c r="X31" s="5"/>
      <c r="Y31" s="5"/>
      <c r="Z31" s="5"/>
      <c r="AA31" s="5">
        <v>1.0</v>
      </c>
      <c r="AB31" s="5"/>
      <c r="AC31" s="5"/>
      <c r="AD31" s="5"/>
      <c r="AE31" s="5"/>
      <c r="AF31" s="5">
        <v>2.0</v>
      </c>
      <c r="AG31" s="5">
        <v>0.0</v>
      </c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8">
        <v>25.0</v>
      </c>
      <c r="O32" s="9">
        <v>8.0</v>
      </c>
      <c r="P32" s="9">
        <v>21.0</v>
      </c>
      <c r="Q32" s="10">
        <v>30.0</v>
      </c>
      <c r="R32" s="10">
        <v>28.0</v>
      </c>
      <c r="S32" s="10">
        <v>1.0</v>
      </c>
      <c r="T32" s="33">
        <v>1.25</v>
      </c>
      <c r="U32" s="10"/>
      <c r="V32" s="5" t="s">
        <v>115</v>
      </c>
      <c r="W32" s="5"/>
      <c r="X32" s="5"/>
      <c r="Y32" s="5"/>
      <c r="Z32" s="5"/>
      <c r="AA32" s="5">
        <v>1.0</v>
      </c>
      <c r="AB32" s="5"/>
      <c r="AC32" s="5"/>
      <c r="AD32" s="5"/>
      <c r="AE32" s="5"/>
      <c r="AF32" s="5">
        <v>3.0</v>
      </c>
      <c r="AG32" s="5">
        <v>2.0</v>
      </c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8">
        <v>26.0</v>
      </c>
      <c r="O33" s="9">
        <v>8.0</v>
      </c>
      <c r="P33" s="9">
        <v>21.0</v>
      </c>
      <c r="Q33" s="10">
        <v>30.0</v>
      </c>
      <c r="R33" s="10">
        <v>28.0</v>
      </c>
      <c r="S33" s="10">
        <v>1.0</v>
      </c>
      <c r="T33" s="33">
        <v>1.25</v>
      </c>
      <c r="U33" s="10"/>
      <c r="V33" s="5" t="s">
        <v>116</v>
      </c>
      <c r="W33" s="5"/>
      <c r="X33" s="5"/>
      <c r="Y33" s="5"/>
      <c r="Z33" s="5"/>
      <c r="AA33" s="5">
        <v>1.0</v>
      </c>
      <c r="AB33" s="5"/>
      <c r="AC33" s="5"/>
      <c r="AD33" s="5"/>
      <c r="AE33" s="5"/>
      <c r="AF33" s="5">
        <v>4.0</v>
      </c>
      <c r="AG33" s="5">
        <v>2.0</v>
      </c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8">
        <v>27.0</v>
      </c>
      <c r="O34" s="9">
        <v>8.0</v>
      </c>
      <c r="P34" s="9">
        <v>22.0</v>
      </c>
      <c r="Q34" s="10">
        <v>30.0</v>
      </c>
      <c r="R34" s="10">
        <v>28.0</v>
      </c>
      <c r="S34" s="10">
        <v>1.0</v>
      </c>
      <c r="T34" s="33">
        <v>1.25</v>
      </c>
      <c r="U34" s="10"/>
      <c r="V34" s="5" t="s">
        <v>117</v>
      </c>
      <c r="W34" s="5"/>
      <c r="X34" s="5"/>
      <c r="Y34" s="5"/>
      <c r="Z34" s="5"/>
      <c r="AA34" s="5">
        <v>1.0</v>
      </c>
      <c r="AB34" s="5"/>
      <c r="AC34" s="5"/>
      <c r="AD34" s="5"/>
      <c r="AE34" s="5"/>
      <c r="AF34" s="5">
        <v>5.0</v>
      </c>
      <c r="AG34" s="5">
        <v>4.0</v>
      </c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>
        <v>28.0</v>
      </c>
      <c r="O35" s="9">
        <v>8.0</v>
      </c>
      <c r="P35" s="9">
        <v>22.0</v>
      </c>
      <c r="Q35" s="10">
        <v>30.0</v>
      </c>
      <c r="R35" s="10">
        <v>28.0</v>
      </c>
      <c r="S35" s="10">
        <v>1.0</v>
      </c>
      <c r="T35" s="33">
        <v>1.25</v>
      </c>
      <c r="U35" s="10"/>
      <c r="V35" s="5" t="s">
        <v>118</v>
      </c>
      <c r="W35" s="5"/>
      <c r="X35" s="5"/>
      <c r="Y35" s="5"/>
      <c r="Z35" s="5"/>
      <c r="AA35" s="5">
        <v>1.0</v>
      </c>
      <c r="AB35" s="5"/>
      <c r="AC35" s="5"/>
      <c r="AD35" s="5"/>
      <c r="AE35" s="5"/>
      <c r="AF35" s="5">
        <v>6.0</v>
      </c>
      <c r="AG35" s="5">
        <v>4.0</v>
      </c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8">
        <v>29.0</v>
      </c>
      <c r="O36" s="9">
        <v>9.0</v>
      </c>
      <c r="P36" s="9">
        <v>22.0</v>
      </c>
      <c r="Q36" s="10">
        <v>30.0</v>
      </c>
      <c r="R36" s="10">
        <v>28.0</v>
      </c>
      <c r="S36" s="10">
        <v>1.0</v>
      </c>
      <c r="T36" s="33">
        <v>1.25</v>
      </c>
      <c r="U36" s="10"/>
      <c r="V36" s="5" t="s">
        <v>119</v>
      </c>
      <c r="W36" s="5"/>
      <c r="X36" s="5"/>
      <c r="Y36" s="5"/>
      <c r="Z36" s="5"/>
      <c r="AA36" s="5">
        <v>1.0</v>
      </c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8">
        <v>30.0</v>
      </c>
      <c r="O37" s="9">
        <v>9.0</v>
      </c>
      <c r="P37" s="9">
        <v>23.0</v>
      </c>
      <c r="Q37" s="10">
        <v>30.0</v>
      </c>
      <c r="R37" s="10">
        <v>28.0</v>
      </c>
      <c r="S37" s="10">
        <v>1.0</v>
      </c>
      <c r="T37" s="33">
        <v>1.25</v>
      </c>
      <c r="U37" s="10"/>
      <c r="V37" s="5" t="s">
        <v>120</v>
      </c>
      <c r="W37" s="5"/>
      <c r="X37" s="5"/>
      <c r="Y37" s="5"/>
      <c r="Z37" s="5"/>
      <c r="AA37" s="5">
        <v>1.0</v>
      </c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8"/>
      <c r="O38" s="9"/>
      <c r="P38" s="9"/>
      <c r="Q38" s="10"/>
      <c r="R38" s="10"/>
      <c r="S38" s="10"/>
      <c r="T38" s="10"/>
      <c r="U38" s="10"/>
      <c r="V38" s="5" t="s">
        <v>121</v>
      </c>
      <c r="W38" s="5"/>
      <c r="X38" s="5"/>
      <c r="Y38" s="5"/>
      <c r="Z38" s="5"/>
      <c r="AA38" s="5">
        <v>1.0</v>
      </c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8" t="s">
        <v>122</v>
      </c>
      <c r="O39" s="9">
        <f>IF(F13="Yes",VLOOKUP($B$12,Prof,6,0),1)</f>
        <v>1</v>
      </c>
      <c r="P39" s="9"/>
      <c r="Q39" s="10"/>
      <c r="R39" s="10"/>
      <c r="S39" s="10"/>
      <c r="T39" s="10"/>
      <c r="U39" s="10"/>
      <c r="V39" s="5" t="s">
        <v>123</v>
      </c>
      <c r="W39" s="5">
        <v>2.0</v>
      </c>
      <c r="X39" s="5"/>
      <c r="Y39" s="5"/>
      <c r="Z39" s="5"/>
      <c r="AA39" s="5">
        <v>1.0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8" t="s">
        <v>69</v>
      </c>
      <c r="O40" s="9">
        <f>IF(F14="Yes",VLOOKUP($B$12,Prof,7,0),1)</f>
        <v>1</v>
      </c>
      <c r="P40" s="9"/>
      <c r="Q40" s="10"/>
      <c r="R40" s="10"/>
      <c r="S40" s="10"/>
      <c r="T40" s="10"/>
      <c r="U40" s="10"/>
      <c r="V40" s="5" t="s">
        <v>124</v>
      </c>
      <c r="W40" s="5"/>
      <c r="X40" s="5"/>
      <c r="Y40" s="5"/>
      <c r="Z40" s="5"/>
      <c r="AA40" s="5">
        <v>1.0</v>
      </c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8"/>
      <c r="O41" s="9"/>
      <c r="P41" s="9"/>
      <c r="Q41" s="10"/>
      <c r="R41" s="10"/>
      <c r="S41" s="10"/>
      <c r="T41" s="10"/>
      <c r="U41" s="10"/>
      <c r="V41" s="5" t="s">
        <v>125</v>
      </c>
      <c r="W41" s="5"/>
      <c r="X41" s="5"/>
      <c r="Y41" s="5"/>
      <c r="Z41" s="5"/>
      <c r="AA41" s="5">
        <v>1.0</v>
      </c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8"/>
      <c r="O42" s="9"/>
      <c r="P42" s="9"/>
      <c r="Q42" s="10"/>
      <c r="R42" s="10"/>
      <c r="S42" s="10"/>
      <c r="T42" s="10"/>
      <c r="U42" s="10"/>
      <c r="V42" s="5" t="s">
        <v>126</v>
      </c>
      <c r="W42" s="5">
        <v>4.0</v>
      </c>
      <c r="X42" s="5"/>
      <c r="Y42" s="5">
        <v>4.0</v>
      </c>
      <c r="Z42" s="5"/>
      <c r="AA42" s="5">
        <v>1.0</v>
      </c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8"/>
      <c r="O43" s="9"/>
      <c r="P43" s="9"/>
      <c r="Q43" s="10"/>
      <c r="R43" s="10"/>
      <c r="S43" s="10"/>
      <c r="T43" s="10"/>
      <c r="U43" s="10"/>
      <c r="V43" s="5" t="s">
        <v>127</v>
      </c>
      <c r="W43" s="5"/>
      <c r="X43" s="5"/>
      <c r="Y43" s="5"/>
      <c r="Z43" s="5"/>
      <c r="AA43" s="5">
        <v>1.0</v>
      </c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8"/>
      <c r="O44" s="9"/>
      <c r="P44" s="9"/>
      <c r="Q44" s="10"/>
      <c r="R44" s="10"/>
      <c r="S44" s="10"/>
      <c r="T44" s="10"/>
      <c r="U44" s="10"/>
      <c r="V44" s="5" t="s">
        <v>128</v>
      </c>
      <c r="W44" s="5"/>
      <c r="X44" s="5"/>
      <c r="Y44" s="5">
        <v>1.0</v>
      </c>
      <c r="Z44" s="5"/>
      <c r="AA44" s="5">
        <v>1.0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8"/>
      <c r="O45" s="9"/>
      <c r="P45" s="9"/>
      <c r="Q45" s="10"/>
      <c r="R45" s="10"/>
      <c r="S45" s="10"/>
      <c r="T45" s="10"/>
      <c r="U45" s="10"/>
      <c r="V45" s="5" t="s">
        <v>129</v>
      </c>
      <c r="W45" s="5">
        <v>1.0</v>
      </c>
      <c r="X45" s="5"/>
      <c r="Y45" s="5"/>
      <c r="Z45" s="5"/>
      <c r="AA45" s="5">
        <v>1.0</v>
      </c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8"/>
      <c r="O46" s="9"/>
      <c r="P46" s="9"/>
      <c r="Q46" s="10"/>
      <c r="R46" s="10"/>
      <c r="S46" s="10"/>
      <c r="T46" s="10"/>
      <c r="U46" s="10"/>
      <c r="V46" s="5" t="s">
        <v>130</v>
      </c>
      <c r="W46" s="5"/>
      <c r="X46" s="5"/>
      <c r="Y46" s="5"/>
      <c r="Z46" s="5"/>
      <c r="AA46" s="5">
        <v>2.0</v>
      </c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8"/>
      <c r="O47" s="9"/>
      <c r="P47" s="9"/>
      <c r="Q47" s="10"/>
      <c r="R47" s="10"/>
      <c r="S47" s="10"/>
      <c r="T47" s="10"/>
      <c r="U47" s="10"/>
      <c r="V47" s="5" t="s">
        <v>131</v>
      </c>
      <c r="W47" s="5"/>
      <c r="X47" s="5">
        <v>2.0</v>
      </c>
      <c r="Y47" s="5"/>
      <c r="Z47" s="5"/>
      <c r="AA47" s="5">
        <v>1.0</v>
      </c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8"/>
      <c r="O48" s="9"/>
      <c r="P48" s="9"/>
      <c r="Q48" s="10"/>
      <c r="R48" s="10"/>
      <c r="S48" s="10"/>
      <c r="T48" s="10"/>
      <c r="U48" s="10"/>
      <c r="V48" s="5" t="s">
        <v>132</v>
      </c>
      <c r="W48" s="5"/>
      <c r="X48" s="5"/>
      <c r="Y48" s="5"/>
      <c r="Z48" s="5"/>
      <c r="AA48" s="5">
        <v>1.0</v>
      </c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8"/>
      <c r="O49" s="9"/>
      <c r="P49" s="9"/>
      <c r="Q49" s="10"/>
      <c r="R49" s="10"/>
      <c r="S49" s="10"/>
      <c r="T49" s="10"/>
      <c r="U49" s="10"/>
      <c r="V49" s="5" t="s">
        <v>133</v>
      </c>
      <c r="W49" s="5"/>
      <c r="X49" s="5"/>
      <c r="Y49" s="5"/>
      <c r="Z49" s="5"/>
      <c r="AA49" s="5">
        <v>1.0</v>
      </c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8"/>
      <c r="O50" s="9"/>
      <c r="P50" s="9"/>
      <c r="Q50" s="10"/>
      <c r="R50" s="10"/>
      <c r="S50" s="10"/>
      <c r="T50" s="10"/>
      <c r="U50" s="10"/>
      <c r="V50" s="5" t="s">
        <v>134</v>
      </c>
      <c r="W50" s="5"/>
      <c r="X50" s="5"/>
      <c r="Y50" s="5"/>
      <c r="Z50" s="5"/>
      <c r="AA50" s="5">
        <v>1.0</v>
      </c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8"/>
      <c r="O51" s="9"/>
      <c r="P51" s="9"/>
      <c r="Q51" s="10"/>
      <c r="R51" s="10"/>
      <c r="S51" s="10"/>
      <c r="T51" s="10"/>
      <c r="U51" s="10"/>
      <c r="V51" s="5" t="s">
        <v>135</v>
      </c>
      <c r="W51" s="5"/>
      <c r="X51" s="5"/>
      <c r="Y51" s="5"/>
      <c r="Z51" s="5"/>
      <c r="AA51" s="5">
        <v>1.0</v>
      </c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8"/>
      <c r="O52" s="9"/>
      <c r="P52" s="9"/>
      <c r="Q52" s="10"/>
      <c r="R52" s="10"/>
      <c r="S52" s="10"/>
      <c r="T52" s="10"/>
      <c r="U52" s="10"/>
      <c r="V52" s="5" t="s">
        <v>136</v>
      </c>
      <c r="W52" s="5"/>
      <c r="X52" s="5"/>
      <c r="Y52" s="5"/>
      <c r="Z52" s="5"/>
      <c r="AA52" s="5">
        <v>1.0</v>
      </c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8"/>
      <c r="O53" s="9"/>
      <c r="P53" s="9"/>
      <c r="Q53" s="10"/>
      <c r="R53" s="10"/>
      <c r="S53" s="10"/>
      <c r="T53" s="10"/>
      <c r="U53" s="10"/>
      <c r="V53" s="5" t="s">
        <v>137</v>
      </c>
      <c r="W53" s="5"/>
      <c r="X53" s="5"/>
      <c r="Y53" s="5"/>
      <c r="Z53" s="5"/>
      <c r="AA53" s="5">
        <v>1.0</v>
      </c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8"/>
      <c r="O54" s="9"/>
      <c r="P54" s="9"/>
      <c r="Q54" s="10"/>
      <c r="R54" s="10"/>
      <c r="S54" s="10"/>
      <c r="T54" s="10"/>
      <c r="U54" s="10"/>
      <c r="V54" s="5" t="s">
        <v>19</v>
      </c>
      <c r="W54" s="5"/>
      <c r="X54" s="5"/>
      <c r="Y54" s="5"/>
      <c r="Z54" s="10">
        <f>VLOOKUP(B12,Prof,5,0)</f>
        <v>21</v>
      </c>
      <c r="AA54" s="5">
        <v>1.0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8"/>
      <c r="O55" s="9"/>
      <c r="P55" s="9"/>
      <c r="Q55" s="10"/>
      <c r="R55" s="10"/>
      <c r="S55" s="10"/>
      <c r="T55" s="10"/>
      <c r="U55" s="10"/>
      <c r="V55" s="5" t="s">
        <v>138</v>
      </c>
      <c r="W55" s="5">
        <v>4.0</v>
      </c>
      <c r="X55" s="5"/>
      <c r="Y55" s="5"/>
      <c r="Z55" s="5"/>
      <c r="AA55" s="5">
        <v>1.0</v>
      </c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8"/>
      <c r="O56" s="9"/>
      <c r="P56" s="9"/>
      <c r="Q56" s="10"/>
      <c r="R56" s="10"/>
      <c r="S56" s="10"/>
      <c r="T56" s="10"/>
      <c r="U56" s="10"/>
      <c r="V56" s="5" t="s">
        <v>139</v>
      </c>
      <c r="W56" s="5"/>
      <c r="X56" s="5"/>
      <c r="Y56" s="5"/>
      <c r="Z56" s="5"/>
      <c r="AA56" s="5">
        <v>1.0</v>
      </c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8"/>
      <c r="O57" s="9"/>
      <c r="P57" s="9"/>
      <c r="Q57" s="10"/>
      <c r="R57" s="10"/>
      <c r="S57" s="10"/>
      <c r="T57" s="10"/>
      <c r="U57" s="10"/>
      <c r="V57" s="5" t="s">
        <v>140</v>
      </c>
      <c r="W57" s="5"/>
      <c r="X57" s="5"/>
      <c r="Y57" s="5"/>
      <c r="Z57" s="5"/>
      <c r="AA57" s="5">
        <v>1.0</v>
      </c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8"/>
      <c r="O58" s="9"/>
      <c r="P58" s="9"/>
      <c r="Q58" s="10"/>
      <c r="R58" s="10"/>
      <c r="S58" s="10"/>
      <c r="T58" s="10"/>
      <c r="U58" s="10"/>
      <c r="V58" s="5" t="s">
        <v>141</v>
      </c>
      <c r="W58" s="5"/>
      <c r="X58" s="5"/>
      <c r="Y58" s="5"/>
      <c r="Z58" s="5"/>
      <c r="AA58" s="5">
        <v>1.0</v>
      </c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8"/>
      <c r="O59" s="9"/>
      <c r="P59" s="9"/>
      <c r="Q59" s="10"/>
      <c r="R59" s="10"/>
      <c r="S59" s="10"/>
      <c r="T59" s="10"/>
      <c r="U59" s="10"/>
      <c r="V59" s="5" t="s">
        <v>142</v>
      </c>
      <c r="W59" s="5"/>
      <c r="X59" s="5"/>
      <c r="Y59" s="5"/>
      <c r="Z59" s="5"/>
      <c r="AA59" s="5">
        <v>1.0</v>
      </c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8"/>
      <c r="O60" s="9"/>
      <c r="P60" s="9"/>
      <c r="Q60" s="10"/>
      <c r="R60" s="10"/>
      <c r="S60" s="10"/>
      <c r="T60" s="10"/>
      <c r="U60" s="10"/>
      <c r="V60" s="5" t="s">
        <v>143</v>
      </c>
      <c r="W60" s="5"/>
      <c r="X60" s="5"/>
      <c r="Y60" s="5"/>
      <c r="Z60" s="5"/>
      <c r="AA60" s="5">
        <v>1.0</v>
      </c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8"/>
      <c r="O61" s="9"/>
      <c r="P61" s="9"/>
      <c r="Q61" s="10"/>
      <c r="R61" s="10"/>
      <c r="S61" s="10"/>
      <c r="T61" s="10"/>
      <c r="U61" s="10"/>
      <c r="V61" s="5" t="s">
        <v>144</v>
      </c>
      <c r="W61" s="5"/>
      <c r="X61" s="5"/>
      <c r="Y61" s="5"/>
      <c r="Z61" s="5"/>
      <c r="AA61" s="5">
        <v>1.0</v>
      </c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8"/>
      <c r="O62" s="9"/>
      <c r="P62" s="9"/>
      <c r="Q62" s="10"/>
      <c r="R62" s="10"/>
      <c r="S62" s="10"/>
      <c r="T62" s="10"/>
      <c r="U62" s="10"/>
      <c r="V62" s="5" t="s">
        <v>145</v>
      </c>
      <c r="W62" s="5">
        <v>1.0</v>
      </c>
      <c r="X62" s="5"/>
      <c r="Y62" s="5"/>
      <c r="Z62" s="5"/>
      <c r="AA62" s="5">
        <v>1.0</v>
      </c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8"/>
      <c r="O63" s="9"/>
      <c r="P63" s="9"/>
      <c r="Q63" s="10"/>
      <c r="R63" s="10"/>
      <c r="S63" s="10"/>
      <c r="T63" s="10"/>
      <c r="U63" s="10"/>
      <c r="V63" s="5" t="s">
        <v>146</v>
      </c>
      <c r="W63" s="5"/>
      <c r="X63" s="5"/>
      <c r="Y63" s="5"/>
      <c r="Z63" s="5"/>
      <c r="AA63" s="5">
        <v>1.0</v>
      </c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8"/>
      <c r="O64" s="9"/>
      <c r="P64" s="9"/>
      <c r="Q64" s="10"/>
      <c r="R64" s="10"/>
      <c r="S64" s="10"/>
      <c r="T64" s="10"/>
      <c r="U64" s="10"/>
      <c r="V64" s="5" t="s">
        <v>147</v>
      </c>
      <c r="W64" s="5">
        <v>2.0</v>
      </c>
      <c r="X64" s="5"/>
      <c r="Y64" s="5"/>
      <c r="Z64" s="5"/>
      <c r="AA64" s="5">
        <v>1.0</v>
      </c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8"/>
      <c r="O65" s="9"/>
      <c r="P65" s="9"/>
      <c r="Q65" s="10"/>
      <c r="R65" s="10"/>
      <c r="S65" s="10"/>
      <c r="T65" s="10"/>
      <c r="U65" s="10"/>
      <c r="V65" s="5" t="s">
        <v>148</v>
      </c>
      <c r="W65" s="5"/>
      <c r="X65" s="5"/>
      <c r="Y65" s="5"/>
      <c r="Z65" s="5"/>
      <c r="AA65" s="5">
        <v>1.0</v>
      </c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8"/>
      <c r="O66" s="9"/>
      <c r="P66" s="9"/>
      <c r="Q66" s="10"/>
      <c r="R66" s="10"/>
      <c r="S66" s="10"/>
      <c r="T66" s="10"/>
      <c r="U66" s="10"/>
      <c r="V66" s="5" t="s">
        <v>149</v>
      </c>
      <c r="W66" s="5"/>
      <c r="X66" s="5"/>
      <c r="Y66" s="5"/>
      <c r="Z66" s="5"/>
      <c r="AA66" s="5">
        <v>1.0</v>
      </c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8"/>
      <c r="O67" s="9"/>
      <c r="P67" s="9"/>
      <c r="Q67" s="10"/>
      <c r="R67" s="10"/>
      <c r="S67" s="10"/>
      <c r="T67" s="10"/>
      <c r="U67" s="10"/>
      <c r="V67" s="5" t="s">
        <v>150</v>
      </c>
      <c r="W67" s="5"/>
      <c r="X67" s="5"/>
      <c r="Y67" s="5"/>
      <c r="Z67" s="5"/>
      <c r="AA67" s="5">
        <v>1.0</v>
      </c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8"/>
      <c r="O68" s="9"/>
      <c r="P68" s="9"/>
      <c r="Q68" s="10"/>
      <c r="R68" s="10"/>
      <c r="S68" s="10"/>
      <c r="T68" s="10"/>
      <c r="U68" s="10"/>
      <c r="V68" s="5" t="s">
        <v>151</v>
      </c>
      <c r="W68" s="5"/>
      <c r="X68" s="5"/>
      <c r="Y68" s="5"/>
      <c r="Z68" s="5"/>
      <c r="AA68" s="5">
        <v>1.0</v>
      </c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8"/>
      <c r="O69" s="9"/>
      <c r="P69" s="9"/>
      <c r="Q69" s="10"/>
      <c r="R69" s="10"/>
      <c r="S69" s="10"/>
      <c r="T69" s="10"/>
      <c r="U69" s="10"/>
      <c r="V69" s="5" t="s">
        <v>152</v>
      </c>
      <c r="W69" s="5"/>
      <c r="X69" s="5"/>
      <c r="Y69" s="5"/>
      <c r="Z69" s="5"/>
      <c r="AA69" s="5">
        <v>1.0</v>
      </c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8"/>
      <c r="O70" s="9"/>
      <c r="P70" s="9"/>
      <c r="Q70" s="10"/>
      <c r="R70" s="10"/>
      <c r="S70" s="10"/>
      <c r="T70" s="10"/>
      <c r="U70" s="10"/>
      <c r="V70" s="5" t="s">
        <v>153</v>
      </c>
      <c r="W70" s="5"/>
      <c r="X70" s="5"/>
      <c r="Y70" s="5"/>
      <c r="Z70" s="5"/>
      <c r="AA70" s="5">
        <v>1.0</v>
      </c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8"/>
      <c r="O71" s="9"/>
      <c r="P71" s="9"/>
      <c r="Q71" s="10"/>
      <c r="R71" s="10"/>
      <c r="S71" s="10"/>
      <c r="T71" s="10"/>
      <c r="U71" s="10"/>
      <c r="V71" s="5" t="s">
        <v>154</v>
      </c>
      <c r="W71" s="5"/>
      <c r="X71" s="5"/>
      <c r="Y71" s="5"/>
      <c r="Z71" s="5"/>
      <c r="AA71" s="5">
        <v>1.0</v>
      </c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8"/>
      <c r="O72" s="9"/>
      <c r="P72" s="9"/>
      <c r="Q72" s="10"/>
      <c r="R72" s="10"/>
      <c r="S72" s="10"/>
      <c r="T72" s="10"/>
      <c r="U72" s="10"/>
      <c r="V72" s="5" t="s">
        <v>155</v>
      </c>
      <c r="W72" s="5"/>
      <c r="X72" s="5"/>
      <c r="Y72" s="5"/>
      <c r="Z72" s="10">
        <f>VLOOKUP(B12,Prof,5,0)</f>
        <v>21</v>
      </c>
      <c r="AA72" s="5">
        <v>1.0</v>
      </c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8"/>
      <c r="O73" s="9"/>
      <c r="P73" s="9"/>
      <c r="Q73" s="10"/>
      <c r="R73" s="10"/>
      <c r="S73" s="10"/>
      <c r="T73" s="10"/>
      <c r="U73" s="10"/>
      <c r="V73" s="5" t="s">
        <v>156</v>
      </c>
      <c r="W73" s="5">
        <v>1.0</v>
      </c>
      <c r="X73" s="5"/>
      <c r="Y73" s="5"/>
      <c r="Z73" s="5"/>
      <c r="AA73" s="5">
        <v>1.0</v>
      </c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8"/>
      <c r="O74" s="9"/>
      <c r="P74" s="9"/>
      <c r="Q74" s="10"/>
      <c r="R74" s="10"/>
      <c r="S74" s="10"/>
      <c r="T74" s="10"/>
      <c r="U74" s="10"/>
      <c r="V74" s="5" t="s">
        <v>157</v>
      </c>
      <c r="W74" s="5"/>
      <c r="X74" s="5"/>
      <c r="Y74" s="5"/>
      <c r="Z74" s="5"/>
      <c r="AA74" s="5">
        <v>1.0</v>
      </c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8"/>
      <c r="O75" s="9"/>
      <c r="P75" s="9"/>
      <c r="Q75" s="10"/>
      <c r="R75" s="10"/>
      <c r="S75" s="10"/>
      <c r="T75" s="10"/>
      <c r="U75" s="10"/>
      <c r="V75" s="5" t="s">
        <v>158</v>
      </c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8"/>
      <c r="O76" s="9"/>
      <c r="P76" s="9"/>
      <c r="Q76" s="10"/>
      <c r="R76" s="10"/>
      <c r="S76" s="10"/>
      <c r="T76" s="10"/>
      <c r="U76" s="10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8"/>
      <c r="O77" s="9"/>
      <c r="P77" s="9"/>
      <c r="Q77" s="10"/>
      <c r="R77" s="10"/>
      <c r="S77" s="10"/>
      <c r="T77" s="10"/>
      <c r="U77" s="10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8"/>
      <c r="O78" s="9"/>
      <c r="P78" s="9"/>
      <c r="Q78" s="10"/>
      <c r="R78" s="10"/>
      <c r="S78" s="10"/>
      <c r="T78" s="10"/>
      <c r="U78" s="10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8"/>
      <c r="O79" s="9"/>
      <c r="P79" s="9"/>
      <c r="Q79" s="10"/>
      <c r="R79" s="10"/>
      <c r="S79" s="10"/>
      <c r="T79" s="10"/>
      <c r="U79" s="10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8"/>
      <c r="O80" s="9"/>
      <c r="P80" s="9"/>
      <c r="Q80" s="10"/>
      <c r="R80" s="10"/>
      <c r="S80" s="10"/>
      <c r="T80" s="10"/>
      <c r="U80" s="10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8"/>
      <c r="O81" s="9"/>
      <c r="P81" s="9"/>
      <c r="Q81" s="10"/>
      <c r="R81" s="10"/>
      <c r="S81" s="10"/>
      <c r="T81" s="10"/>
      <c r="U81" s="10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8"/>
      <c r="O82" s="9"/>
      <c r="P82" s="9"/>
      <c r="Q82" s="10"/>
      <c r="R82" s="10"/>
      <c r="S82" s="10"/>
      <c r="T82" s="10"/>
      <c r="U82" s="10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8"/>
      <c r="O83" s="9"/>
      <c r="P83" s="9"/>
      <c r="Q83" s="10"/>
      <c r="R83" s="10"/>
      <c r="S83" s="10"/>
      <c r="T83" s="10"/>
      <c r="U83" s="10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8"/>
      <c r="O84" s="9"/>
      <c r="P84" s="9"/>
      <c r="Q84" s="10"/>
      <c r="R84" s="10"/>
      <c r="S84" s="10"/>
      <c r="T84" s="10"/>
      <c r="U84" s="10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8"/>
      <c r="O85" s="9"/>
      <c r="P85" s="9"/>
      <c r="Q85" s="10"/>
      <c r="R85" s="10"/>
      <c r="S85" s="10"/>
      <c r="T85" s="10"/>
      <c r="U85" s="10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8"/>
      <c r="O86" s="9"/>
      <c r="P86" s="9"/>
      <c r="Q86" s="10"/>
      <c r="R86" s="10"/>
      <c r="S86" s="10"/>
      <c r="T86" s="10"/>
      <c r="U86" s="10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8"/>
      <c r="O87" s="9"/>
      <c r="P87" s="9"/>
      <c r="Q87" s="10"/>
      <c r="R87" s="10"/>
      <c r="S87" s="10"/>
      <c r="T87" s="10"/>
      <c r="U87" s="10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8"/>
      <c r="O88" s="9"/>
      <c r="P88" s="9"/>
      <c r="Q88" s="10"/>
      <c r="R88" s="10"/>
      <c r="S88" s="10"/>
      <c r="T88" s="10"/>
      <c r="U88" s="10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8"/>
      <c r="O89" s="9"/>
      <c r="P89" s="9"/>
      <c r="Q89" s="10"/>
      <c r="R89" s="10"/>
      <c r="S89" s="10"/>
      <c r="T89" s="10"/>
      <c r="U89" s="10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8"/>
      <c r="O90" s="9"/>
      <c r="P90" s="9"/>
      <c r="Q90" s="10"/>
      <c r="R90" s="10"/>
      <c r="S90" s="10"/>
      <c r="T90" s="10"/>
      <c r="U90" s="10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8"/>
      <c r="O91" s="9"/>
      <c r="P91" s="9"/>
      <c r="Q91" s="10"/>
      <c r="R91" s="10"/>
      <c r="S91" s="10"/>
      <c r="T91" s="10"/>
      <c r="U91" s="10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8"/>
      <c r="O92" s="9"/>
      <c r="P92" s="9"/>
      <c r="Q92" s="10"/>
      <c r="R92" s="10"/>
      <c r="S92" s="10"/>
      <c r="T92" s="10"/>
      <c r="U92" s="10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8"/>
      <c r="O93" s="9"/>
      <c r="P93" s="9"/>
      <c r="Q93" s="10"/>
      <c r="R93" s="10"/>
      <c r="S93" s="10"/>
      <c r="T93" s="10"/>
      <c r="U93" s="10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8"/>
      <c r="O94" s="9"/>
      <c r="P94" s="9"/>
      <c r="Q94" s="10"/>
      <c r="R94" s="10"/>
      <c r="S94" s="10"/>
      <c r="T94" s="10"/>
      <c r="U94" s="10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8"/>
      <c r="O95" s="9"/>
      <c r="P95" s="9"/>
      <c r="Q95" s="10"/>
      <c r="R95" s="10"/>
      <c r="S95" s="10"/>
      <c r="T95" s="10"/>
      <c r="U95" s="10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8"/>
      <c r="O96" s="9"/>
      <c r="P96" s="9"/>
      <c r="Q96" s="10"/>
      <c r="R96" s="10"/>
      <c r="S96" s="10"/>
      <c r="T96" s="10"/>
      <c r="U96" s="10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8"/>
      <c r="O97" s="9"/>
      <c r="P97" s="9"/>
      <c r="Q97" s="10"/>
      <c r="R97" s="10"/>
      <c r="S97" s="10"/>
      <c r="T97" s="10"/>
      <c r="U97" s="10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8"/>
      <c r="O98" s="9"/>
      <c r="P98" s="9"/>
      <c r="Q98" s="10"/>
      <c r="R98" s="10"/>
      <c r="S98" s="10"/>
      <c r="T98" s="10"/>
      <c r="U98" s="10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8"/>
      <c r="O99" s="9"/>
      <c r="P99" s="9"/>
      <c r="Q99" s="10"/>
      <c r="R99" s="10"/>
      <c r="S99" s="10"/>
      <c r="T99" s="10"/>
      <c r="U99" s="10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8"/>
      <c r="O100" s="9"/>
      <c r="P100" s="9"/>
      <c r="Q100" s="10"/>
      <c r="R100" s="10"/>
      <c r="S100" s="10"/>
      <c r="T100" s="10"/>
      <c r="U100" s="10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8"/>
      <c r="O101" s="9"/>
      <c r="P101" s="9"/>
      <c r="Q101" s="10"/>
      <c r="R101" s="10"/>
      <c r="S101" s="10"/>
      <c r="T101" s="10"/>
      <c r="U101" s="10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8"/>
      <c r="O102" s="9"/>
      <c r="P102" s="9"/>
      <c r="Q102" s="10"/>
      <c r="R102" s="10"/>
      <c r="S102" s="10"/>
      <c r="T102" s="10"/>
      <c r="U102" s="10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8"/>
      <c r="O103" s="9"/>
      <c r="P103" s="9"/>
      <c r="Q103" s="10"/>
      <c r="R103" s="10"/>
      <c r="S103" s="10"/>
      <c r="T103" s="10"/>
      <c r="U103" s="10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8"/>
      <c r="O104" s="9"/>
      <c r="P104" s="9"/>
      <c r="Q104" s="10"/>
      <c r="R104" s="10"/>
      <c r="S104" s="10"/>
      <c r="T104" s="10"/>
      <c r="U104" s="10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8"/>
      <c r="O105" s="9"/>
      <c r="P105" s="9"/>
      <c r="Q105" s="10"/>
      <c r="R105" s="10"/>
      <c r="S105" s="10"/>
      <c r="T105" s="10"/>
      <c r="U105" s="10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8"/>
      <c r="O106" s="9"/>
      <c r="P106" s="9"/>
      <c r="Q106" s="10"/>
      <c r="R106" s="10"/>
      <c r="S106" s="10"/>
      <c r="T106" s="10"/>
      <c r="U106" s="10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8"/>
      <c r="O107" s="9"/>
      <c r="P107" s="9"/>
      <c r="Q107" s="10"/>
      <c r="R107" s="10"/>
      <c r="S107" s="10"/>
      <c r="T107" s="10"/>
      <c r="U107" s="10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8"/>
      <c r="O108" s="9"/>
      <c r="P108" s="9"/>
      <c r="Q108" s="10"/>
      <c r="R108" s="10"/>
      <c r="S108" s="10"/>
      <c r="T108" s="10"/>
      <c r="U108" s="10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8"/>
      <c r="O109" s="9"/>
      <c r="P109" s="9"/>
      <c r="Q109" s="10"/>
      <c r="R109" s="10"/>
      <c r="S109" s="10"/>
      <c r="T109" s="10"/>
      <c r="U109" s="10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8"/>
      <c r="O110" s="9"/>
      <c r="P110" s="9"/>
      <c r="Q110" s="10"/>
      <c r="R110" s="10"/>
      <c r="S110" s="10"/>
      <c r="T110" s="10"/>
      <c r="U110" s="10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8"/>
      <c r="O111" s="9"/>
      <c r="P111" s="9"/>
      <c r="Q111" s="10"/>
      <c r="R111" s="10"/>
      <c r="S111" s="10"/>
      <c r="T111" s="10"/>
      <c r="U111" s="10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8"/>
      <c r="O112" s="9"/>
      <c r="P112" s="9"/>
      <c r="Q112" s="10"/>
      <c r="R112" s="10"/>
      <c r="S112" s="10"/>
      <c r="T112" s="10"/>
      <c r="U112" s="10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8"/>
      <c r="O113" s="9"/>
      <c r="P113" s="9"/>
      <c r="Q113" s="10"/>
      <c r="R113" s="10"/>
      <c r="S113" s="10"/>
      <c r="T113" s="10"/>
      <c r="U113" s="10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8"/>
      <c r="O114" s="9"/>
      <c r="P114" s="9"/>
      <c r="Q114" s="10"/>
      <c r="R114" s="10"/>
      <c r="S114" s="10"/>
      <c r="T114" s="10"/>
      <c r="U114" s="10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8"/>
      <c r="O115" s="9"/>
      <c r="P115" s="9"/>
      <c r="Q115" s="10"/>
      <c r="R115" s="10"/>
      <c r="S115" s="10"/>
      <c r="T115" s="10"/>
      <c r="U115" s="10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8"/>
      <c r="O116" s="9"/>
      <c r="P116" s="9"/>
      <c r="Q116" s="10"/>
      <c r="R116" s="10"/>
      <c r="S116" s="10"/>
      <c r="T116" s="10"/>
      <c r="U116" s="10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8"/>
      <c r="O117" s="9"/>
      <c r="P117" s="9"/>
      <c r="Q117" s="10"/>
      <c r="R117" s="10"/>
      <c r="S117" s="10"/>
      <c r="T117" s="10"/>
      <c r="U117" s="10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8"/>
      <c r="O118" s="9"/>
      <c r="P118" s="9"/>
      <c r="Q118" s="10"/>
      <c r="R118" s="10"/>
      <c r="S118" s="10"/>
      <c r="T118" s="10"/>
      <c r="U118" s="10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8"/>
      <c r="O119" s="9"/>
      <c r="P119" s="9"/>
      <c r="Q119" s="10"/>
      <c r="R119" s="10"/>
      <c r="S119" s="10"/>
      <c r="T119" s="10"/>
      <c r="U119" s="10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8"/>
      <c r="O120" s="9"/>
      <c r="P120" s="9"/>
      <c r="Q120" s="10"/>
      <c r="R120" s="10"/>
      <c r="S120" s="10"/>
      <c r="T120" s="10"/>
      <c r="U120" s="10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8"/>
      <c r="O121" s="9"/>
      <c r="P121" s="9"/>
      <c r="Q121" s="10"/>
      <c r="R121" s="10"/>
      <c r="S121" s="10"/>
      <c r="T121" s="10"/>
      <c r="U121" s="10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8"/>
      <c r="O122" s="9"/>
      <c r="P122" s="9"/>
      <c r="Q122" s="10"/>
      <c r="R122" s="10"/>
      <c r="S122" s="10"/>
      <c r="T122" s="10"/>
      <c r="U122" s="10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8"/>
      <c r="O123" s="9"/>
      <c r="P123" s="9"/>
      <c r="Q123" s="10"/>
      <c r="R123" s="10"/>
      <c r="S123" s="10"/>
      <c r="T123" s="10"/>
      <c r="U123" s="10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8"/>
      <c r="O124" s="9"/>
      <c r="P124" s="9"/>
      <c r="Q124" s="10"/>
      <c r="R124" s="10"/>
      <c r="S124" s="10"/>
      <c r="T124" s="10"/>
      <c r="U124" s="10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8"/>
      <c r="O125" s="9"/>
      <c r="P125" s="9"/>
      <c r="Q125" s="10"/>
      <c r="R125" s="10"/>
      <c r="S125" s="10"/>
      <c r="T125" s="10"/>
      <c r="U125" s="10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8"/>
      <c r="O126" s="9"/>
      <c r="P126" s="9"/>
      <c r="Q126" s="10"/>
      <c r="R126" s="10"/>
      <c r="S126" s="10"/>
      <c r="T126" s="10"/>
      <c r="U126" s="10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8"/>
      <c r="O127" s="9"/>
      <c r="P127" s="9"/>
      <c r="Q127" s="10"/>
      <c r="R127" s="10"/>
      <c r="S127" s="10"/>
      <c r="T127" s="10"/>
      <c r="U127" s="10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8"/>
      <c r="O128" s="9"/>
      <c r="P128" s="9"/>
      <c r="Q128" s="10"/>
      <c r="R128" s="10"/>
      <c r="S128" s="10"/>
      <c r="T128" s="10"/>
      <c r="U128" s="10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8"/>
      <c r="O129" s="9"/>
      <c r="P129" s="9"/>
      <c r="Q129" s="10"/>
      <c r="R129" s="10"/>
      <c r="S129" s="10"/>
      <c r="T129" s="10"/>
      <c r="U129" s="10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8"/>
      <c r="O130" s="9"/>
      <c r="P130" s="9"/>
      <c r="Q130" s="10"/>
      <c r="R130" s="10"/>
      <c r="S130" s="10"/>
      <c r="T130" s="10"/>
      <c r="U130" s="10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8"/>
      <c r="O131" s="9"/>
      <c r="P131" s="9"/>
      <c r="Q131" s="10"/>
      <c r="R131" s="10"/>
      <c r="S131" s="10"/>
      <c r="T131" s="10"/>
      <c r="U131" s="10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8"/>
      <c r="O132" s="9"/>
      <c r="P132" s="9"/>
      <c r="Q132" s="10"/>
      <c r="R132" s="10"/>
      <c r="S132" s="10"/>
      <c r="T132" s="10"/>
      <c r="U132" s="10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8"/>
      <c r="O133" s="9"/>
      <c r="P133" s="9"/>
      <c r="Q133" s="10"/>
      <c r="R133" s="10"/>
      <c r="S133" s="10"/>
      <c r="T133" s="10"/>
      <c r="U133" s="10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8"/>
      <c r="O134" s="9"/>
      <c r="P134" s="9"/>
      <c r="Q134" s="10"/>
      <c r="R134" s="10"/>
      <c r="S134" s="10"/>
      <c r="T134" s="10"/>
      <c r="U134" s="10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8"/>
      <c r="O135" s="9"/>
      <c r="P135" s="9"/>
      <c r="Q135" s="10"/>
      <c r="R135" s="10"/>
      <c r="S135" s="10"/>
      <c r="T135" s="10"/>
      <c r="U135" s="10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8"/>
      <c r="O136" s="9"/>
      <c r="P136" s="9"/>
      <c r="Q136" s="10"/>
      <c r="R136" s="10"/>
      <c r="S136" s="10"/>
      <c r="T136" s="10"/>
      <c r="U136" s="10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8"/>
      <c r="O137" s="9"/>
      <c r="P137" s="9"/>
      <c r="Q137" s="10"/>
      <c r="R137" s="10"/>
      <c r="S137" s="10"/>
      <c r="T137" s="10"/>
      <c r="U137" s="10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8"/>
      <c r="O138" s="9"/>
      <c r="P138" s="9"/>
      <c r="Q138" s="10"/>
      <c r="R138" s="10"/>
      <c r="S138" s="10"/>
      <c r="T138" s="10"/>
      <c r="U138" s="10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8"/>
      <c r="O139" s="9"/>
      <c r="P139" s="9"/>
      <c r="Q139" s="10"/>
      <c r="R139" s="10"/>
      <c r="S139" s="10"/>
      <c r="T139" s="10"/>
      <c r="U139" s="10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8"/>
      <c r="O140" s="9"/>
      <c r="P140" s="9"/>
      <c r="Q140" s="10"/>
      <c r="R140" s="10"/>
      <c r="S140" s="10"/>
      <c r="T140" s="10"/>
      <c r="U140" s="10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8"/>
      <c r="O141" s="9"/>
      <c r="P141" s="9"/>
      <c r="Q141" s="10"/>
      <c r="R141" s="10"/>
      <c r="S141" s="10"/>
      <c r="T141" s="10"/>
      <c r="U141" s="10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8"/>
      <c r="O142" s="9"/>
      <c r="P142" s="9"/>
      <c r="Q142" s="10"/>
      <c r="R142" s="10"/>
      <c r="S142" s="10"/>
      <c r="T142" s="10"/>
      <c r="U142" s="10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8"/>
      <c r="O143" s="9"/>
      <c r="P143" s="9"/>
      <c r="Q143" s="10"/>
      <c r="R143" s="10"/>
      <c r="S143" s="10"/>
      <c r="T143" s="10"/>
      <c r="U143" s="10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8"/>
      <c r="O144" s="9"/>
      <c r="P144" s="9"/>
      <c r="Q144" s="10"/>
      <c r="R144" s="10"/>
      <c r="S144" s="10"/>
      <c r="T144" s="10"/>
      <c r="U144" s="10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8"/>
      <c r="O145" s="9"/>
      <c r="P145" s="9"/>
      <c r="Q145" s="10"/>
      <c r="R145" s="10"/>
      <c r="S145" s="10"/>
      <c r="T145" s="10"/>
      <c r="U145" s="10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8"/>
      <c r="O146" s="9"/>
      <c r="P146" s="9"/>
      <c r="Q146" s="10"/>
      <c r="R146" s="10"/>
      <c r="S146" s="10"/>
      <c r="T146" s="10"/>
      <c r="U146" s="10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8"/>
      <c r="O147" s="9"/>
      <c r="P147" s="9"/>
      <c r="Q147" s="10"/>
      <c r="R147" s="10"/>
      <c r="S147" s="10"/>
      <c r="T147" s="10"/>
      <c r="U147" s="10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8"/>
      <c r="O148" s="9"/>
      <c r="P148" s="9"/>
      <c r="Q148" s="10"/>
      <c r="R148" s="10"/>
      <c r="S148" s="10"/>
      <c r="T148" s="10"/>
      <c r="U148" s="10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8"/>
      <c r="O149" s="9"/>
      <c r="P149" s="9"/>
      <c r="Q149" s="10"/>
      <c r="R149" s="10"/>
      <c r="S149" s="10"/>
      <c r="T149" s="10"/>
      <c r="U149" s="10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8"/>
      <c r="O150" s="9"/>
      <c r="P150" s="9"/>
      <c r="Q150" s="10"/>
      <c r="R150" s="10"/>
      <c r="S150" s="10"/>
      <c r="T150" s="10"/>
      <c r="U150" s="10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8"/>
      <c r="O151" s="9"/>
      <c r="P151" s="9"/>
      <c r="Q151" s="10"/>
      <c r="R151" s="10"/>
      <c r="S151" s="10"/>
      <c r="T151" s="10"/>
      <c r="U151" s="10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8"/>
      <c r="O152" s="9"/>
      <c r="P152" s="9"/>
      <c r="Q152" s="10"/>
      <c r="R152" s="10"/>
      <c r="S152" s="10"/>
      <c r="T152" s="10"/>
      <c r="U152" s="10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8"/>
      <c r="O153" s="9"/>
      <c r="P153" s="9"/>
      <c r="Q153" s="10"/>
      <c r="R153" s="10"/>
      <c r="S153" s="10"/>
      <c r="T153" s="10"/>
      <c r="U153" s="10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8"/>
      <c r="O154" s="9"/>
      <c r="P154" s="9"/>
      <c r="Q154" s="10"/>
      <c r="R154" s="10"/>
      <c r="S154" s="10"/>
      <c r="T154" s="10"/>
      <c r="U154" s="10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8"/>
      <c r="O155" s="9"/>
      <c r="P155" s="9"/>
      <c r="Q155" s="10"/>
      <c r="R155" s="10"/>
      <c r="S155" s="10"/>
      <c r="T155" s="10"/>
      <c r="U155" s="10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8"/>
      <c r="O156" s="9"/>
      <c r="P156" s="9"/>
      <c r="Q156" s="10"/>
      <c r="R156" s="10"/>
      <c r="S156" s="10"/>
      <c r="T156" s="10"/>
      <c r="U156" s="10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8"/>
      <c r="O157" s="9"/>
      <c r="P157" s="9"/>
      <c r="Q157" s="10"/>
      <c r="R157" s="10"/>
      <c r="S157" s="10"/>
      <c r="T157" s="10"/>
      <c r="U157" s="10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8"/>
      <c r="O158" s="9"/>
      <c r="P158" s="9"/>
      <c r="Q158" s="10"/>
      <c r="R158" s="10"/>
      <c r="S158" s="10"/>
      <c r="T158" s="10"/>
      <c r="U158" s="10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8"/>
      <c r="O159" s="9"/>
      <c r="P159" s="9"/>
      <c r="Q159" s="10"/>
      <c r="R159" s="10"/>
      <c r="S159" s="10"/>
      <c r="T159" s="10"/>
      <c r="U159" s="10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8"/>
      <c r="O160" s="9"/>
      <c r="P160" s="9"/>
      <c r="Q160" s="10"/>
      <c r="R160" s="10"/>
      <c r="S160" s="10"/>
      <c r="T160" s="10"/>
      <c r="U160" s="10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8"/>
      <c r="O161" s="9"/>
      <c r="P161" s="9"/>
      <c r="Q161" s="10"/>
      <c r="R161" s="10"/>
      <c r="S161" s="10"/>
      <c r="T161" s="10"/>
      <c r="U161" s="10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8"/>
      <c r="O162" s="9"/>
      <c r="P162" s="9"/>
      <c r="Q162" s="10"/>
      <c r="R162" s="10"/>
      <c r="S162" s="10"/>
      <c r="T162" s="10"/>
      <c r="U162" s="10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8"/>
      <c r="O163" s="9"/>
      <c r="P163" s="9"/>
      <c r="Q163" s="10"/>
      <c r="R163" s="10"/>
      <c r="S163" s="10"/>
      <c r="T163" s="10"/>
      <c r="U163" s="10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8"/>
      <c r="O164" s="9"/>
      <c r="P164" s="9"/>
      <c r="Q164" s="10"/>
      <c r="R164" s="10"/>
      <c r="S164" s="10"/>
      <c r="T164" s="10"/>
      <c r="U164" s="10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8"/>
      <c r="O165" s="9"/>
      <c r="P165" s="9"/>
      <c r="Q165" s="10"/>
      <c r="R165" s="10"/>
      <c r="S165" s="10"/>
      <c r="T165" s="10"/>
      <c r="U165" s="10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8"/>
      <c r="O166" s="9"/>
      <c r="P166" s="9"/>
      <c r="Q166" s="10"/>
      <c r="R166" s="10"/>
      <c r="S166" s="10"/>
      <c r="T166" s="10"/>
      <c r="U166" s="10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8"/>
      <c r="O167" s="9"/>
      <c r="P167" s="9"/>
      <c r="Q167" s="10"/>
      <c r="R167" s="10"/>
      <c r="S167" s="10"/>
      <c r="T167" s="10"/>
      <c r="U167" s="10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8"/>
      <c r="O168" s="9"/>
      <c r="P168" s="9"/>
      <c r="Q168" s="10"/>
      <c r="R168" s="10"/>
      <c r="S168" s="10"/>
      <c r="T168" s="10"/>
      <c r="U168" s="10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8"/>
      <c r="O169" s="9"/>
      <c r="P169" s="9"/>
      <c r="Q169" s="10"/>
      <c r="R169" s="10"/>
      <c r="S169" s="10"/>
      <c r="T169" s="10"/>
      <c r="U169" s="10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8"/>
      <c r="O170" s="9"/>
      <c r="P170" s="9"/>
      <c r="Q170" s="10"/>
      <c r="R170" s="10"/>
      <c r="S170" s="10"/>
      <c r="T170" s="10"/>
      <c r="U170" s="10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8"/>
      <c r="O171" s="9"/>
      <c r="P171" s="9"/>
      <c r="Q171" s="10"/>
      <c r="R171" s="10"/>
      <c r="S171" s="10"/>
      <c r="T171" s="10"/>
      <c r="U171" s="10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8"/>
      <c r="O172" s="9"/>
      <c r="P172" s="9"/>
      <c r="Q172" s="10"/>
      <c r="R172" s="10"/>
      <c r="S172" s="10"/>
      <c r="T172" s="10"/>
      <c r="U172" s="10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8"/>
      <c r="O173" s="9"/>
      <c r="P173" s="9"/>
      <c r="Q173" s="10"/>
      <c r="R173" s="10"/>
      <c r="S173" s="10"/>
      <c r="T173" s="10"/>
      <c r="U173" s="10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8"/>
      <c r="O174" s="9"/>
      <c r="P174" s="9"/>
      <c r="Q174" s="10"/>
      <c r="R174" s="10"/>
      <c r="S174" s="10"/>
      <c r="T174" s="10"/>
      <c r="U174" s="10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8"/>
      <c r="O175" s="9"/>
      <c r="P175" s="9"/>
      <c r="Q175" s="10"/>
      <c r="R175" s="10"/>
      <c r="S175" s="10"/>
      <c r="T175" s="10"/>
      <c r="U175" s="10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8"/>
      <c r="O176" s="9"/>
      <c r="P176" s="9"/>
      <c r="Q176" s="10"/>
      <c r="R176" s="10"/>
      <c r="S176" s="10"/>
      <c r="T176" s="10"/>
      <c r="U176" s="10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8"/>
      <c r="O177" s="9"/>
      <c r="P177" s="9"/>
      <c r="Q177" s="10"/>
      <c r="R177" s="10"/>
      <c r="S177" s="10"/>
      <c r="T177" s="10"/>
      <c r="U177" s="10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8"/>
      <c r="O178" s="9"/>
      <c r="P178" s="9"/>
      <c r="Q178" s="10"/>
      <c r="R178" s="10"/>
      <c r="S178" s="10"/>
      <c r="T178" s="10"/>
      <c r="U178" s="10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8"/>
      <c r="O179" s="9"/>
      <c r="P179" s="9"/>
      <c r="Q179" s="10"/>
      <c r="R179" s="10"/>
      <c r="S179" s="10"/>
      <c r="T179" s="10"/>
      <c r="U179" s="10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8"/>
      <c r="O180" s="9"/>
      <c r="P180" s="9"/>
      <c r="Q180" s="10"/>
      <c r="R180" s="10"/>
      <c r="S180" s="10"/>
      <c r="T180" s="10"/>
      <c r="U180" s="10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8"/>
      <c r="O181" s="9"/>
      <c r="P181" s="9"/>
      <c r="Q181" s="10"/>
      <c r="R181" s="10"/>
      <c r="S181" s="10"/>
      <c r="T181" s="10"/>
      <c r="U181" s="10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8"/>
      <c r="O182" s="9"/>
      <c r="P182" s="9"/>
      <c r="Q182" s="10"/>
      <c r="R182" s="10"/>
      <c r="S182" s="10"/>
      <c r="T182" s="10"/>
      <c r="U182" s="10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8"/>
      <c r="O183" s="9"/>
      <c r="P183" s="9"/>
      <c r="Q183" s="10"/>
      <c r="R183" s="10"/>
      <c r="S183" s="10"/>
      <c r="T183" s="10"/>
      <c r="U183" s="10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8"/>
      <c r="O184" s="9"/>
      <c r="P184" s="9"/>
      <c r="Q184" s="10"/>
      <c r="R184" s="10"/>
      <c r="S184" s="10"/>
      <c r="T184" s="10"/>
      <c r="U184" s="10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8"/>
      <c r="O185" s="9"/>
      <c r="P185" s="9"/>
      <c r="Q185" s="10"/>
      <c r="R185" s="10"/>
      <c r="S185" s="10"/>
      <c r="T185" s="10"/>
      <c r="U185" s="10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8"/>
      <c r="O186" s="9"/>
      <c r="P186" s="9"/>
      <c r="Q186" s="10"/>
      <c r="R186" s="10"/>
      <c r="S186" s="10"/>
      <c r="T186" s="10"/>
      <c r="U186" s="10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8"/>
      <c r="O187" s="9"/>
      <c r="P187" s="9"/>
      <c r="Q187" s="10"/>
      <c r="R187" s="10"/>
      <c r="S187" s="10"/>
      <c r="T187" s="10"/>
      <c r="U187" s="10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8"/>
      <c r="O188" s="9"/>
      <c r="P188" s="9"/>
      <c r="Q188" s="10"/>
      <c r="R188" s="10"/>
      <c r="S188" s="10"/>
      <c r="T188" s="10"/>
      <c r="U188" s="10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8"/>
      <c r="O189" s="9"/>
      <c r="P189" s="9"/>
      <c r="Q189" s="10"/>
      <c r="R189" s="10"/>
      <c r="S189" s="10"/>
      <c r="T189" s="10"/>
      <c r="U189" s="10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8"/>
      <c r="O190" s="9"/>
      <c r="P190" s="9"/>
      <c r="Q190" s="10"/>
      <c r="R190" s="10"/>
      <c r="S190" s="10"/>
      <c r="T190" s="10"/>
      <c r="U190" s="10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8"/>
      <c r="O191" s="9"/>
      <c r="P191" s="9"/>
      <c r="Q191" s="10"/>
      <c r="R191" s="10"/>
      <c r="S191" s="10"/>
      <c r="T191" s="10"/>
      <c r="U191" s="10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8"/>
      <c r="O192" s="9"/>
      <c r="P192" s="9"/>
      <c r="Q192" s="10"/>
      <c r="R192" s="10"/>
      <c r="S192" s="10"/>
      <c r="T192" s="10"/>
      <c r="U192" s="10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8"/>
      <c r="O193" s="9"/>
      <c r="P193" s="9"/>
      <c r="Q193" s="10"/>
      <c r="R193" s="10"/>
      <c r="S193" s="10"/>
      <c r="T193" s="10"/>
      <c r="U193" s="10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8"/>
      <c r="O194" s="9"/>
      <c r="P194" s="9"/>
      <c r="Q194" s="10"/>
      <c r="R194" s="10"/>
      <c r="S194" s="10"/>
      <c r="T194" s="10"/>
      <c r="U194" s="10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8"/>
      <c r="O195" s="9"/>
      <c r="P195" s="9"/>
      <c r="Q195" s="10"/>
      <c r="R195" s="10"/>
      <c r="S195" s="10"/>
      <c r="T195" s="10"/>
      <c r="U195" s="10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8"/>
      <c r="O196" s="9"/>
      <c r="P196" s="9"/>
      <c r="Q196" s="10"/>
      <c r="R196" s="10"/>
      <c r="S196" s="10"/>
      <c r="T196" s="10"/>
      <c r="U196" s="10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8"/>
      <c r="O197" s="9"/>
      <c r="P197" s="9"/>
      <c r="Q197" s="10"/>
      <c r="R197" s="10"/>
      <c r="S197" s="10"/>
      <c r="T197" s="10"/>
      <c r="U197" s="10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8"/>
      <c r="O198" s="9"/>
      <c r="P198" s="9"/>
      <c r="Q198" s="10"/>
      <c r="R198" s="10"/>
      <c r="S198" s="10"/>
      <c r="T198" s="10"/>
      <c r="U198" s="10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8"/>
      <c r="O199" s="9"/>
      <c r="P199" s="9"/>
      <c r="Q199" s="10"/>
      <c r="R199" s="10"/>
      <c r="S199" s="10"/>
      <c r="T199" s="10"/>
      <c r="U199" s="10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8"/>
      <c r="O200" s="9"/>
      <c r="P200" s="9"/>
      <c r="Q200" s="10"/>
      <c r="R200" s="10"/>
      <c r="S200" s="10"/>
      <c r="T200" s="10"/>
      <c r="U200" s="10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8"/>
      <c r="O201" s="9"/>
      <c r="P201" s="9"/>
      <c r="Q201" s="10"/>
      <c r="R201" s="10"/>
      <c r="S201" s="10"/>
      <c r="T201" s="10"/>
      <c r="U201" s="10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8"/>
      <c r="O202" s="9"/>
      <c r="P202" s="9"/>
      <c r="Q202" s="10"/>
      <c r="R202" s="10"/>
      <c r="S202" s="10"/>
      <c r="T202" s="10"/>
      <c r="U202" s="10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8"/>
      <c r="O203" s="9"/>
      <c r="P203" s="9"/>
      <c r="Q203" s="10"/>
      <c r="R203" s="10"/>
      <c r="S203" s="10"/>
      <c r="T203" s="10"/>
      <c r="U203" s="10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8"/>
      <c r="O204" s="9"/>
      <c r="P204" s="9"/>
      <c r="Q204" s="10"/>
      <c r="R204" s="10"/>
      <c r="S204" s="10"/>
      <c r="T204" s="10"/>
      <c r="U204" s="10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8"/>
      <c r="O205" s="9"/>
      <c r="P205" s="9"/>
      <c r="Q205" s="10"/>
      <c r="R205" s="10"/>
      <c r="S205" s="10"/>
      <c r="T205" s="10"/>
      <c r="U205" s="10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8"/>
      <c r="O206" s="9"/>
      <c r="P206" s="9"/>
      <c r="Q206" s="10"/>
      <c r="R206" s="10"/>
      <c r="S206" s="10"/>
      <c r="T206" s="10"/>
      <c r="U206" s="10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8"/>
      <c r="O207" s="9"/>
      <c r="P207" s="9"/>
      <c r="Q207" s="10"/>
      <c r="R207" s="10"/>
      <c r="S207" s="10"/>
      <c r="T207" s="10"/>
      <c r="U207" s="10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8"/>
      <c r="O208" s="9"/>
      <c r="P208" s="9"/>
      <c r="Q208" s="10"/>
      <c r="R208" s="10"/>
      <c r="S208" s="10"/>
      <c r="T208" s="10"/>
      <c r="U208" s="10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8"/>
      <c r="O209" s="9"/>
      <c r="P209" s="9"/>
      <c r="Q209" s="10"/>
      <c r="R209" s="10"/>
      <c r="S209" s="10"/>
      <c r="T209" s="10"/>
      <c r="U209" s="10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8"/>
      <c r="O210" s="9"/>
      <c r="P210" s="9"/>
      <c r="Q210" s="10"/>
      <c r="R210" s="10"/>
      <c r="S210" s="10"/>
      <c r="T210" s="10"/>
      <c r="U210" s="10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8"/>
      <c r="O211" s="9"/>
      <c r="P211" s="9"/>
      <c r="Q211" s="10"/>
      <c r="R211" s="10"/>
      <c r="S211" s="10"/>
      <c r="T211" s="10"/>
      <c r="U211" s="10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8"/>
      <c r="O212" s="9"/>
      <c r="P212" s="9"/>
      <c r="Q212" s="10"/>
      <c r="R212" s="10"/>
      <c r="S212" s="10"/>
      <c r="T212" s="10"/>
      <c r="U212" s="10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8"/>
      <c r="O213" s="9"/>
      <c r="P213" s="9"/>
      <c r="Q213" s="10"/>
      <c r="R213" s="10"/>
      <c r="S213" s="10"/>
      <c r="T213" s="10"/>
      <c r="U213" s="10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8"/>
      <c r="O214" s="9"/>
      <c r="P214" s="9"/>
      <c r="Q214" s="10"/>
      <c r="R214" s="10"/>
      <c r="S214" s="10"/>
      <c r="T214" s="10"/>
      <c r="U214" s="10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8"/>
      <c r="O215" s="9"/>
      <c r="P215" s="9"/>
      <c r="Q215" s="10"/>
      <c r="R215" s="10"/>
      <c r="S215" s="10"/>
      <c r="T215" s="10"/>
      <c r="U215" s="10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8"/>
      <c r="O216" s="9"/>
      <c r="P216" s="9"/>
      <c r="Q216" s="10"/>
      <c r="R216" s="10"/>
      <c r="S216" s="10"/>
      <c r="T216" s="10"/>
      <c r="U216" s="10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8"/>
      <c r="O217" s="9"/>
      <c r="P217" s="9"/>
      <c r="Q217" s="10"/>
      <c r="R217" s="10"/>
      <c r="S217" s="10"/>
      <c r="T217" s="10"/>
      <c r="U217" s="10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8"/>
      <c r="O218" s="9"/>
      <c r="P218" s="9"/>
      <c r="Q218" s="10"/>
      <c r="R218" s="10"/>
      <c r="S218" s="10"/>
      <c r="T218" s="10"/>
      <c r="U218" s="10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8"/>
      <c r="O219" s="9"/>
      <c r="P219" s="9"/>
      <c r="Q219" s="10"/>
      <c r="R219" s="10"/>
      <c r="S219" s="10"/>
      <c r="T219" s="10"/>
      <c r="U219" s="10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8"/>
      <c r="O220" s="9"/>
      <c r="P220" s="9"/>
      <c r="Q220" s="10"/>
      <c r="R220" s="10"/>
      <c r="S220" s="10"/>
      <c r="T220" s="10"/>
      <c r="U220" s="10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8"/>
      <c r="O221" s="9"/>
      <c r="P221" s="9"/>
      <c r="Q221" s="10"/>
      <c r="R221" s="10"/>
      <c r="S221" s="10"/>
      <c r="T221" s="10"/>
      <c r="U221" s="10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8"/>
      <c r="O222" s="9"/>
      <c r="P222" s="9"/>
      <c r="Q222" s="10"/>
      <c r="R222" s="10"/>
      <c r="S222" s="10"/>
      <c r="T222" s="10"/>
      <c r="U222" s="10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8"/>
      <c r="O223" s="9"/>
      <c r="P223" s="9"/>
      <c r="Q223" s="10"/>
      <c r="R223" s="10"/>
      <c r="S223" s="10"/>
      <c r="T223" s="10"/>
      <c r="U223" s="10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8"/>
      <c r="O224" s="9"/>
      <c r="P224" s="9"/>
      <c r="Q224" s="10"/>
      <c r="R224" s="10"/>
      <c r="S224" s="10"/>
      <c r="T224" s="10"/>
      <c r="U224" s="10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8"/>
      <c r="O225" s="9"/>
      <c r="P225" s="9"/>
      <c r="Q225" s="10"/>
      <c r="R225" s="10"/>
      <c r="S225" s="10"/>
      <c r="T225" s="10"/>
      <c r="U225" s="10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8"/>
      <c r="O226" s="9"/>
      <c r="P226" s="9"/>
      <c r="Q226" s="10"/>
      <c r="R226" s="10"/>
      <c r="S226" s="10"/>
      <c r="T226" s="10"/>
      <c r="U226" s="10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8"/>
      <c r="O227" s="9"/>
      <c r="P227" s="9"/>
      <c r="Q227" s="10"/>
      <c r="R227" s="10"/>
      <c r="S227" s="10"/>
      <c r="T227" s="10"/>
      <c r="U227" s="10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8"/>
      <c r="O228" s="9"/>
      <c r="P228" s="9"/>
      <c r="Q228" s="10"/>
      <c r="R228" s="10"/>
      <c r="S228" s="10"/>
      <c r="T228" s="10"/>
      <c r="U228" s="10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8"/>
      <c r="O229" s="9"/>
      <c r="P229" s="9"/>
      <c r="Q229" s="10"/>
      <c r="R229" s="10"/>
      <c r="S229" s="10"/>
      <c r="T229" s="10"/>
      <c r="U229" s="10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8"/>
      <c r="O230" s="9"/>
      <c r="P230" s="9"/>
      <c r="Q230" s="10"/>
      <c r="R230" s="10"/>
      <c r="S230" s="10"/>
      <c r="T230" s="10"/>
      <c r="U230" s="10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8"/>
      <c r="O231" s="9"/>
      <c r="P231" s="9"/>
      <c r="Q231" s="10"/>
      <c r="R231" s="10"/>
      <c r="S231" s="10"/>
      <c r="T231" s="10"/>
      <c r="U231" s="10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8"/>
      <c r="O232" s="9"/>
      <c r="P232" s="9"/>
      <c r="Q232" s="10"/>
      <c r="R232" s="10"/>
      <c r="S232" s="10"/>
      <c r="T232" s="10"/>
      <c r="U232" s="10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8"/>
      <c r="O233" s="9"/>
      <c r="P233" s="9"/>
      <c r="Q233" s="10"/>
      <c r="R233" s="10"/>
      <c r="S233" s="10"/>
      <c r="T233" s="10"/>
      <c r="U233" s="10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8"/>
      <c r="O234" s="9"/>
      <c r="P234" s="9"/>
      <c r="Q234" s="10"/>
      <c r="R234" s="10"/>
      <c r="S234" s="10"/>
      <c r="T234" s="10"/>
      <c r="U234" s="10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8"/>
      <c r="O235" s="9"/>
      <c r="P235" s="9"/>
      <c r="Q235" s="10"/>
      <c r="R235" s="10"/>
      <c r="S235" s="10"/>
      <c r="T235" s="10"/>
      <c r="U235" s="10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8"/>
      <c r="O236" s="9"/>
      <c r="P236" s="9"/>
      <c r="Q236" s="10"/>
      <c r="R236" s="10"/>
      <c r="S236" s="10"/>
      <c r="T236" s="10"/>
      <c r="U236" s="10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8"/>
      <c r="O237" s="9"/>
      <c r="P237" s="9"/>
      <c r="Q237" s="10"/>
      <c r="R237" s="10"/>
      <c r="S237" s="10"/>
      <c r="T237" s="10"/>
      <c r="U237" s="10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8"/>
      <c r="O238" s="9"/>
      <c r="P238" s="9"/>
      <c r="Q238" s="10"/>
      <c r="R238" s="10"/>
      <c r="S238" s="10"/>
      <c r="T238" s="10"/>
      <c r="U238" s="10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8"/>
      <c r="O239" s="9"/>
      <c r="P239" s="9"/>
      <c r="Q239" s="10"/>
      <c r="R239" s="10"/>
      <c r="S239" s="10"/>
      <c r="T239" s="10"/>
      <c r="U239" s="10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8"/>
      <c r="O240" s="9"/>
      <c r="P240" s="9"/>
      <c r="Q240" s="10"/>
      <c r="R240" s="10"/>
      <c r="S240" s="10"/>
      <c r="T240" s="10"/>
      <c r="U240" s="10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8"/>
      <c r="O241" s="9"/>
      <c r="P241" s="9"/>
      <c r="Q241" s="10"/>
      <c r="R241" s="10"/>
      <c r="S241" s="10"/>
      <c r="T241" s="10"/>
      <c r="U241" s="10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8"/>
      <c r="O242" s="9"/>
      <c r="P242" s="9"/>
      <c r="Q242" s="10"/>
      <c r="R242" s="10"/>
      <c r="S242" s="10"/>
      <c r="T242" s="10"/>
      <c r="U242" s="10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8"/>
      <c r="O243" s="9"/>
      <c r="P243" s="9"/>
      <c r="Q243" s="10"/>
      <c r="R243" s="10"/>
      <c r="S243" s="10"/>
      <c r="T243" s="10"/>
      <c r="U243" s="10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8"/>
      <c r="O244" s="9"/>
      <c r="P244" s="9"/>
      <c r="Q244" s="10"/>
      <c r="R244" s="10"/>
      <c r="S244" s="10"/>
      <c r="T244" s="10"/>
      <c r="U244" s="10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8"/>
      <c r="O245" s="9"/>
      <c r="P245" s="9"/>
      <c r="Q245" s="10"/>
      <c r="R245" s="10"/>
      <c r="S245" s="10"/>
      <c r="T245" s="10"/>
      <c r="U245" s="10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8"/>
      <c r="O246" s="9"/>
      <c r="P246" s="9"/>
      <c r="Q246" s="10"/>
      <c r="R246" s="10"/>
      <c r="S246" s="10"/>
      <c r="T246" s="10"/>
      <c r="U246" s="10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8"/>
      <c r="O247" s="9"/>
      <c r="P247" s="9"/>
      <c r="Q247" s="10"/>
      <c r="R247" s="10"/>
      <c r="S247" s="10"/>
      <c r="T247" s="10"/>
      <c r="U247" s="10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8"/>
      <c r="O248" s="9"/>
      <c r="P248" s="9"/>
      <c r="Q248" s="10"/>
      <c r="R248" s="10"/>
      <c r="S248" s="10"/>
      <c r="T248" s="10"/>
      <c r="U248" s="10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8"/>
      <c r="O249" s="9"/>
      <c r="P249" s="9"/>
      <c r="Q249" s="10"/>
      <c r="R249" s="10"/>
      <c r="S249" s="10"/>
      <c r="T249" s="10"/>
      <c r="U249" s="10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8"/>
      <c r="O250" s="9"/>
      <c r="P250" s="9"/>
      <c r="Q250" s="10"/>
      <c r="R250" s="10"/>
      <c r="S250" s="10"/>
      <c r="T250" s="10"/>
      <c r="U250" s="10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8"/>
      <c r="O251" s="9"/>
      <c r="P251" s="9"/>
      <c r="Q251" s="10"/>
      <c r="R251" s="10"/>
      <c r="S251" s="10"/>
      <c r="T251" s="10"/>
      <c r="U251" s="10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8"/>
      <c r="O252" s="9"/>
      <c r="P252" s="9"/>
      <c r="Q252" s="10"/>
      <c r="R252" s="10"/>
      <c r="S252" s="10"/>
      <c r="T252" s="10"/>
      <c r="U252" s="10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8"/>
      <c r="O253" s="9"/>
      <c r="P253" s="9"/>
      <c r="Q253" s="10"/>
      <c r="R253" s="10"/>
      <c r="S253" s="10"/>
      <c r="T253" s="10"/>
      <c r="U253" s="10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8"/>
      <c r="O254" s="9"/>
      <c r="P254" s="9"/>
      <c r="Q254" s="10"/>
      <c r="R254" s="10"/>
      <c r="S254" s="10"/>
      <c r="T254" s="10"/>
      <c r="U254" s="10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8"/>
      <c r="O255" s="9"/>
      <c r="P255" s="9"/>
      <c r="Q255" s="10"/>
      <c r="R255" s="10"/>
      <c r="S255" s="10"/>
      <c r="T255" s="10"/>
      <c r="U255" s="10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8"/>
      <c r="O256" s="9"/>
      <c r="P256" s="9"/>
      <c r="Q256" s="10"/>
      <c r="R256" s="10"/>
      <c r="S256" s="10"/>
      <c r="T256" s="10"/>
      <c r="U256" s="10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8"/>
      <c r="O257" s="9"/>
      <c r="P257" s="9"/>
      <c r="Q257" s="10"/>
      <c r="R257" s="10"/>
      <c r="S257" s="10"/>
      <c r="T257" s="10"/>
      <c r="U257" s="10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8"/>
      <c r="O258" s="9"/>
      <c r="P258" s="9"/>
      <c r="Q258" s="10"/>
      <c r="R258" s="10"/>
      <c r="S258" s="10"/>
      <c r="T258" s="10"/>
      <c r="U258" s="10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8"/>
      <c r="O259" s="9"/>
      <c r="P259" s="9"/>
      <c r="Q259" s="10"/>
      <c r="R259" s="10"/>
      <c r="S259" s="10"/>
      <c r="T259" s="10"/>
      <c r="U259" s="10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8"/>
      <c r="O260" s="9"/>
      <c r="P260" s="9"/>
      <c r="Q260" s="10"/>
      <c r="R260" s="10"/>
      <c r="S260" s="10"/>
      <c r="T260" s="10"/>
      <c r="U260" s="10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8"/>
      <c r="O261" s="9"/>
      <c r="P261" s="9"/>
      <c r="Q261" s="10"/>
      <c r="R261" s="10"/>
      <c r="S261" s="10"/>
      <c r="T261" s="10"/>
      <c r="U261" s="10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8"/>
      <c r="O262" s="9"/>
      <c r="P262" s="9"/>
      <c r="Q262" s="10"/>
      <c r="R262" s="10"/>
      <c r="S262" s="10"/>
      <c r="T262" s="10"/>
      <c r="U262" s="10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8"/>
      <c r="O263" s="9"/>
      <c r="P263" s="9"/>
      <c r="Q263" s="10"/>
      <c r="R263" s="10"/>
      <c r="S263" s="10"/>
      <c r="T263" s="10"/>
      <c r="U263" s="10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8"/>
      <c r="O264" s="9"/>
      <c r="P264" s="9"/>
      <c r="Q264" s="10"/>
      <c r="R264" s="10"/>
      <c r="S264" s="10"/>
      <c r="T264" s="10"/>
      <c r="U264" s="10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8"/>
      <c r="O265" s="9"/>
      <c r="P265" s="9"/>
      <c r="Q265" s="10"/>
      <c r="R265" s="10"/>
      <c r="S265" s="10"/>
      <c r="T265" s="10"/>
      <c r="U265" s="10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8"/>
      <c r="O266" s="9"/>
      <c r="P266" s="9"/>
      <c r="Q266" s="10"/>
      <c r="R266" s="10"/>
      <c r="S266" s="10"/>
      <c r="T266" s="10"/>
      <c r="U266" s="10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8"/>
      <c r="O267" s="9"/>
      <c r="P267" s="9"/>
      <c r="Q267" s="10"/>
      <c r="R267" s="10"/>
      <c r="S267" s="10"/>
      <c r="T267" s="10"/>
      <c r="U267" s="10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8"/>
      <c r="O268" s="9"/>
      <c r="P268" s="9"/>
      <c r="Q268" s="10"/>
      <c r="R268" s="10"/>
      <c r="S268" s="10"/>
      <c r="T268" s="10"/>
      <c r="U268" s="10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8"/>
      <c r="O269" s="9"/>
      <c r="P269" s="9"/>
      <c r="Q269" s="10"/>
      <c r="R269" s="10"/>
      <c r="S269" s="10"/>
      <c r="T269" s="10"/>
      <c r="U269" s="10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8"/>
      <c r="O270" s="9"/>
      <c r="P270" s="9"/>
      <c r="Q270" s="10"/>
      <c r="R270" s="10"/>
      <c r="S270" s="10"/>
      <c r="T270" s="10"/>
      <c r="U270" s="10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8"/>
      <c r="O271" s="9"/>
      <c r="P271" s="9"/>
      <c r="Q271" s="10"/>
      <c r="R271" s="10"/>
      <c r="S271" s="10"/>
      <c r="T271" s="10"/>
      <c r="U271" s="10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8"/>
      <c r="O272" s="9"/>
      <c r="P272" s="9"/>
      <c r="Q272" s="10"/>
      <c r="R272" s="10"/>
      <c r="S272" s="10"/>
      <c r="T272" s="10"/>
      <c r="U272" s="10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8"/>
      <c r="O273" s="9"/>
      <c r="P273" s="9"/>
      <c r="Q273" s="10"/>
      <c r="R273" s="10"/>
      <c r="S273" s="10"/>
      <c r="T273" s="10"/>
      <c r="U273" s="10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8"/>
      <c r="O274" s="9"/>
      <c r="P274" s="9"/>
      <c r="Q274" s="10"/>
      <c r="R274" s="10"/>
      <c r="S274" s="10"/>
      <c r="T274" s="10"/>
      <c r="U274" s="10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8"/>
      <c r="O275" s="9"/>
      <c r="P275" s="9"/>
      <c r="Q275" s="10"/>
      <c r="R275" s="10"/>
      <c r="S275" s="10"/>
      <c r="T275" s="10"/>
      <c r="U275" s="10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8"/>
      <c r="O276" s="9"/>
      <c r="P276" s="9"/>
      <c r="Q276" s="10"/>
      <c r="R276" s="10"/>
      <c r="S276" s="10"/>
      <c r="T276" s="10"/>
      <c r="U276" s="10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8"/>
      <c r="O277" s="9"/>
      <c r="P277" s="9"/>
      <c r="Q277" s="10"/>
      <c r="R277" s="10"/>
      <c r="S277" s="10"/>
      <c r="T277" s="10"/>
      <c r="U277" s="10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8"/>
      <c r="O278" s="9"/>
      <c r="P278" s="9"/>
      <c r="Q278" s="10"/>
      <c r="R278" s="10"/>
      <c r="S278" s="10"/>
      <c r="T278" s="10"/>
      <c r="U278" s="10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8"/>
      <c r="O279" s="9"/>
      <c r="P279" s="9"/>
      <c r="Q279" s="10"/>
      <c r="R279" s="10"/>
      <c r="S279" s="10"/>
      <c r="T279" s="10"/>
      <c r="U279" s="10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8"/>
      <c r="O280" s="9"/>
      <c r="P280" s="9"/>
      <c r="Q280" s="10"/>
      <c r="R280" s="10"/>
      <c r="S280" s="10"/>
      <c r="T280" s="10"/>
      <c r="U280" s="10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8"/>
      <c r="O281" s="9"/>
      <c r="P281" s="9"/>
      <c r="Q281" s="10"/>
      <c r="R281" s="10"/>
      <c r="S281" s="10"/>
      <c r="T281" s="10"/>
      <c r="U281" s="10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8"/>
      <c r="O282" s="9"/>
      <c r="P282" s="9"/>
      <c r="Q282" s="10"/>
      <c r="R282" s="10"/>
      <c r="S282" s="10"/>
      <c r="T282" s="10"/>
      <c r="U282" s="10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8"/>
      <c r="O283" s="9"/>
      <c r="P283" s="9"/>
      <c r="Q283" s="10"/>
      <c r="R283" s="10"/>
      <c r="S283" s="10"/>
      <c r="T283" s="10"/>
      <c r="U283" s="10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8"/>
      <c r="O284" s="9"/>
      <c r="P284" s="9"/>
      <c r="Q284" s="10"/>
      <c r="R284" s="10"/>
      <c r="S284" s="10"/>
      <c r="T284" s="10"/>
      <c r="U284" s="10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8"/>
      <c r="O285" s="9"/>
      <c r="P285" s="9"/>
      <c r="Q285" s="10"/>
      <c r="R285" s="10"/>
      <c r="S285" s="10"/>
      <c r="T285" s="10"/>
      <c r="U285" s="10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8"/>
      <c r="O286" s="9"/>
      <c r="P286" s="9"/>
      <c r="Q286" s="10"/>
      <c r="R286" s="10"/>
      <c r="S286" s="10"/>
      <c r="T286" s="10"/>
      <c r="U286" s="10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8"/>
      <c r="O287" s="9"/>
      <c r="P287" s="9"/>
      <c r="Q287" s="10"/>
      <c r="R287" s="10"/>
      <c r="S287" s="10"/>
      <c r="T287" s="10"/>
      <c r="U287" s="10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8"/>
      <c r="O288" s="9"/>
      <c r="P288" s="9"/>
      <c r="Q288" s="10"/>
      <c r="R288" s="10"/>
      <c r="S288" s="10"/>
      <c r="T288" s="10"/>
      <c r="U288" s="10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8"/>
      <c r="O289" s="9"/>
      <c r="P289" s="9"/>
      <c r="Q289" s="10"/>
      <c r="R289" s="10"/>
      <c r="S289" s="10"/>
      <c r="T289" s="10"/>
      <c r="U289" s="10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8"/>
      <c r="O290" s="9"/>
      <c r="P290" s="9"/>
      <c r="Q290" s="10"/>
      <c r="R290" s="10"/>
      <c r="S290" s="10"/>
      <c r="T290" s="10"/>
      <c r="U290" s="10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8"/>
      <c r="O291" s="9"/>
      <c r="P291" s="9"/>
      <c r="Q291" s="10"/>
      <c r="R291" s="10"/>
      <c r="S291" s="10"/>
      <c r="T291" s="10"/>
      <c r="U291" s="10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8"/>
      <c r="O292" s="9"/>
      <c r="P292" s="9"/>
      <c r="Q292" s="10"/>
      <c r="R292" s="10"/>
      <c r="S292" s="10"/>
      <c r="T292" s="10"/>
      <c r="U292" s="10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8"/>
      <c r="O293" s="9"/>
      <c r="P293" s="9"/>
      <c r="Q293" s="10"/>
      <c r="R293" s="10"/>
      <c r="S293" s="10"/>
      <c r="T293" s="10"/>
      <c r="U293" s="10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8"/>
      <c r="O294" s="9"/>
      <c r="P294" s="9"/>
      <c r="Q294" s="10"/>
      <c r="R294" s="10"/>
      <c r="S294" s="10"/>
      <c r="T294" s="10"/>
      <c r="U294" s="10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8"/>
      <c r="O295" s="9"/>
      <c r="P295" s="9"/>
      <c r="Q295" s="10"/>
      <c r="R295" s="10"/>
      <c r="S295" s="10"/>
      <c r="T295" s="10"/>
      <c r="U295" s="10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8"/>
      <c r="O296" s="9"/>
      <c r="P296" s="9"/>
      <c r="Q296" s="10"/>
      <c r="R296" s="10"/>
      <c r="S296" s="10"/>
      <c r="T296" s="10"/>
      <c r="U296" s="10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8"/>
      <c r="O297" s="9"/>
      <c r="P297" s="9"/>
      <c r="Q297" s="10"/>
      <c r="R297" s="10"/>
      <c r="S297" s="10"/>
      <c r="T297" s="10"/>
      <c r="U297" s="10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8"/>
      <c r="O298" s="9"/>
      <c r="P298" s="9"/>
      <c r="Q298" s="10"/>
      <c r="R298" s="10"/>
      <c r="S298" s="10"/>
      <c r="T298" s="10"/>
      <c r="U298" s="10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8"/>
      <c r="O299" s="9"/>
      <c r="P299" s="9"/>
      <c r="Q299" s="10"/>
      <c r="R299" s="10"/>
      <c r="S299" s="10"/>
      <c r="T299" s="10"/>
      <c r="U299" s="10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8"/>
      <c r="O300" s="9"/>
      <c r="P300" s="9"/>
      <c r="Q300" s="10"/>
      <c r="R300" s="10"/>
      <c r="S300" s="10"/>
      <c r="T300" s="10"/>
      <c r="U300" s="10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8"/>
      <c r="O301" s="9"/>
      <c r="P301" s="9"/>
      <c r="Q301" s="10"/>
      <c r="R301" s="10"/>
      <c r="S301" s="10"/>
      <c r="T301" s="10"/>
      <c r="U301" s="10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8"/>
      <c r="O302" s="9"/>
      <c r="P302" s="9"/>
      <c r="Q302" s="10"/>
      <c r="R302" s="10"/>
      <c r="S302" s="10"/>
      <c r="T302" s="10"/>
      <c r="U302" s="10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8"/>
      <c r="O303" s="9"/>
      <c r="P303" s="9"/>
      <c r="Q303" s="10"/>
      <c r="R303" s="10"/>
      <c r="S303" s="10"/>
      <c r="T303" s="10"/>
      <c r="U303" s="10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8"/>
      <c r="O304" s="9"/>
      <c r="P304" s="9"/>
      <c r="Q304" s="10"/>
      <c r="R304" s="10"/>
      <c r="S304" s="10"/>
      <c r="T304" s="10"/>
      <c r="U304" s="10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8"/>
      <c r="O305" s="9"/>
      <c r="P305" s="9"/>
      <c r="Q305" s="10"/>
      <c r="R305" s="10"/>
      <c r="S305" s="10"/>
      <c r="T305" s="10"/>
      <c r="U305" s="10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8"/>
      <c r="O306" s="9"/>
      <c r="P306" s="9"/>
      <c r="Q306" s="10"/>
      <c r="R306" s="10"/>
      <c r="S306" s="10"/>
      <c r="T306" s="10"/>
      <c r="U306" s="10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8"/>
      <c r="O307" s="9"/>
      <c r="P307" s="9"/>
      <c r="Q307" s="10"/>
      <c r="R307" s="10"/>
      <c r="S307" s="10"/>
      <c r="T307" s="10"/>
      <c r="U307" s="10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8"/>
      <c r="O308" s="9"/>
      <c r="P308" s="9"/>
      <c r="Q308" s="10"/>
      <c r="R308" s="10"/>
      <c r="S308" s="10"/>
      <c r="T308" s="10"/>
      <c r="U308" s="10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8"/>
      <c r="O309" s="9"/>
      <c r="P309" s="9"/>
      <c r="Q309" s="10"/>
      <c r="R309" s="10"/>
      <c r="S309" s="10"/>
      <c r="T309" s="10"/>
      <c r="U309" s="10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8"/>
      <c r="O310" s="9"/>
      <c r="P310" s="9"/>
      <c r="Q310" s="10"/>
      <c r="R310" s="10"/>
      <c r="S310" s="10"/>
      <c r="T310" s="10"/>
      <c r="U310" s="10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8"/>
      <c r="O311" s="9"/>
      <c r="P311" s="9"/>
      <c r="Q311" s="10"/>
      <c r="R311" s="10"/>
      <c r="S311" s="10"/>
      <c r="T311" s="10"/>
      <c r="U311" s="10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8"/>
      <c r="O312" s="9"/>
      <c r="P312" s="9"/>
      <c r="Q312" s="10"/>
      <c r="R312" s="10"/>
      <c r="S312" s="10"/>
      <c r="T312" s="10"/>
      <c r="U312" s="10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8"/>
      <c r="O313" s="9"/>
      <c r="P313" s="9"/>
      <c r="Q313" s="10"/>
      <c r="R313" s="10"/>
      <c r="S313" s="10"/>
      <c r="T313" s="10"/>
      <c r="U313" s="10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8"/>
      <c r="O314" s="9"/>
      <c r="P314" s="9"/>
      <c r="Q314" s="10"/>
      <c r="R314" s="10"/>
      <c r="S314" s="10"/>
      <c r="T314" s="10"/>
      <c r="U314" s="10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8"/>
      <c r="O315" s="9"/>
      <c r="P315" s="9"/>
      <c r="Q315" s="10"/>
      <c r="R315" s="10"/>
      <c r="S315" s="10"/>
      <c r="T315" s="10"/>
      <c r="U315" s="10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8"/>
      <c r="O316" s="9"/>
      <c r="P316" s="9"/>
      <c r="Q316" s="10"/>
      <c r="R316" s="10"/>
      <c r="S316" s="10"/>
      <c r="T316" s="10"/>
      <c r="U316" s="10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8"/>
      <c r="O317" s="9"/>
      <c r="P317" s="9"/>
      <c r="Q317" s="10"/>
      <c r="R317" s="10"/>
      <c r="S317" s="10"/>
      <c r="T317" s="10"/>
      <c r="U317" s="10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8"/>
      <c r="O318" s="9"/>
      <c r="P318" s="9"/>
      <c r="Q318" s="10"/>
      <c r="R318" s="10"/>
      <c r="S318" s="10"/>
      <c r="T318" s="10"/>
      <c r="U318" s="10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8"/>
      <c r="O319" s="9"/>
      <c r="P319" s="9"/>
      <c r="Q319" s="10"/>
      <c r="R319" s="10"/>
      <c r="S319" s="10"/>
      <c r="T319" s="10"/>
      <c r="U319" s="10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8"/>
      <c r="O320" s="9"/>
      <c r="P320" s="9"/>
      <c r="Q320" s="10"/>
      <c r="R320" s="10"/>
      <c r="S320" s="10"/>
      <c r="T320" s="10"/>
      <c r="U320" s="10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8"/>
      <c r="O321" s="9"/>
      <c r="P321" s="9"/>
      <c r="Q321" s="10"/>
      <c r="R321" s="10"/>
      <c r="S321" s="10"/>
      <c r="T321" s="10"/>
      <c r="U321" s="10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8"/>
      <c r="O322" s="9"/>
      <c r="P322" s="9"/>
      <c r="Q322" s="10"/>
      <c r="R322" s="10"/>
      <c r="S322" s="10"/>
      <c r="T322" s="10"/>
      <c r="U322" s="10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8"/>
      <c r="O323" s="9"/>
      <c r="P323" s="9"/>
      <c r="Q323" s="10"/>
      <c r="R323" s="10"/>
      <c r="S323" s="10"/>
      <c r="T323" s="10"/>
      <c r="U323" s="10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8"/>
      <c r="O324" s="9"/>
      <c r="P324" s="9"/>
      <c r="Q324" s="10"/>
      <c r="R324" s="10"/>
      <c r="S324" s="10"/>
      <c r="T324" s="10"/>
      <c r="U324" s="10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8"/>
      <c r="O325" s="9"/>
      <c r="P325" s="9"/>
      <c r="Q325" s="10"/>
      <c r="R325" s="10"/>
      <c r="S325" s="10"/>
      <c r="T325" s="10"/>
      <c r="U325" s="10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8"/>
      <c r="O326" s="9"/>
      <c r="P326" s="9"/>
      <c r="Q326" s="10"/>
      <c r="R326" s="10"/>
      <c r="S326" s="10"/>
      <c r="T326" s="10"/>
      <c r="U326" s="10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8"/>
      <c r="O327" s="9"/>
      <c r="P327" s="9"/>
      <c r="Q327" s="10"/>
      <c r="R327" s="10"/>
      <c r="S327" s="10"/>
      <c r="T327" s="10"/>
      <c r="U327" s="10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8"/>
      <c r="O328" s="9"/>
      <c r="P328" s="9"/>
      <c r="Q328" s="10"/>
      <c r="R328" s="10"/>
      <c r="S328" s="10"/>
      <c r="T328" s="10"/>
      <c r="U328" s="10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8"/>
      <c r="O329" s="9"/>
      <c r="P329" s="9"/>
      <c r="Q329" s="10"/>
      <c r="R329" s="10"/>
      <c r="S329" s="10"/>
      <c r="T329" s="10"/>
      <c r="U329" s="10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8"/>
      <c r="O330" s="9"/>
      <c r="P330" s="9"/>
      <c r="Q330" s="10"/>
      <c r="R330" s="10"/>
      <c r="S330" s="10"/>
      <c r="T330" s="10"/>
      <c r="U330" s="10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8"/>
      <c r="O331" s="9"/>
      <c r="P331" s="9"/>
      <c r="Q331" s="10"/>
      <c r="R331" s="10"/>
      <c r="S331" s="10"/>
      <c r="T331" s="10"/>
      <c r="U331" s="10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8"/>
      <c r="O332" s="9"/>
      <c r="P332" s="9"/>
      <c r="Q332" s="10"/>
      <c r="R332" s="10"/>
      <c r="S332" s="10"/>
      <c r="T332" s="10"/>
      <c r="U332" s="10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8"/>
      <c r="O333" s="9"/>
      <c r="P333" s="9"/>
      <c r="Q333" s="10"/>
      <c r="R333" s="10"/>
      <c r="S333" s="10"/>
      <c r="T333" s="10"/>
      <c r="U333" s="10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8"/>
      <c r="O334" s="9"/>
      <c r="P334" s="9"/>
      <c r="Q334" s="10"/>
      <c r="R334" s="10"/>
      <c r="S334" s="10"/>
      <c r="T334" s="10"/>
      <c r="U334" s="10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8"/>
      <c r="O335" s="9"/>
      <c r="P335" s="9"/>
      <c r="Q335" s="10"/>
      <c r="R335" s="10"/>
      <c r="S335" s="10"/>
      <c r="T335" s="10"/>
      <c r="U335" s="10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8"/>
      <c r="O336" s="9"/>
      <c r="P336" s="9"/>
      <c r="Q336" s="10"/>
      <c r="R336" s="10"/>
      <c r="S336" s="10"/>
      <c r="T336" s="10"/>
      <c r="U336" s="10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8"/>
      <c r="O337" s="9"/>
      <c r="P337" s="9"/>
      <c r="Q337" s="10"/>
      <c r="R337" s="10"/>
      <c r="S337" s="10"/>
      <c r="T337" s="10"/>
      <c r="U337" s="10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8"/>
      <c r="O338" s="9"/>
      <c r="P338" s="9"/>
      <c r="Q338" s="10"/>
      <c r="R338" s="10"/>
      <c r="S338" s="10"/>
      <c r="T338" s="10"/>
      <c r="U338" s="10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8"/>
      <c r="O339" s="9"/>
      <c r="P339" s="9"/>
      <c r="Q339" s="10"/>
      <c r="R339" s="10"/>
      <c r="S339" s="10"/>
      <c r="T339" s="10"/>
      <c r="U339" s="10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8"/>
      <c r="O340" s="9"/>
      <c r="P340" s="9"/>
      <c r="Q340" s="10"/>
      <c r="R340" s="10"/>
      <c r="S340" s="10"/>
      <c r="T340" s="10"/>
      <c r="U340" s="10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8"/>
      <c r="O341" s="9"/>
      <c r="P341" s="9"/>
      <c r="Q341" s="10"/>
      <c r="R341" s="10"/>
      <c r="S341" s="10"/>
      <c r="T341" s="10"/>
      <c r="U341" s="10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8"/>
      <c r="O342" s="9"/>
      <c r="P342" s="9"/>
      <c r="Q342" s="10"/>
      <c r="R342" s="10"/>
      <c r="S342" s="10"/>
      <c r="T342" s="10"/>
      <c r="U342" s="10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8"/>
      <c r="O343" s="9"/>
      <c r="P343" s="9"/>
      <c r="Q343" s="10"/>
      <c r="R343" s="10"/>
      <c r="S343" s="10"/>
      <c r="T343" s="10"/>
      <c r="U343" s="10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8"/>
      <c r="O344" s="9"/>
      <c r="P344" s="9"/>
      <c r="Q344" s="10"/>
      <c r="R344" s="10"/>
      <c r="S344" s="10"/>
      <c r="T344" s="10"/>
      <c r="U344" s="10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8"/>
      <c r="O345" s="9"/>
      <c r="P345" s="9"/>
      <c r="Q345" s="10"/>
      <c r="R345" s="10"/>
      <c r="S345" s="10"/>
      <c r="T345" s="10"/>
      <c r="U345" s="10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8"/>
      <c r="O346" s="9"/>
      <c r="P346" s="9"/>
      <c r="Q346" s="10"/>
      <c r="R346" s="10"/>
      <c r="S346" s="10"/>
      <c r="T346" s="10"/>
      <c r="U346" s="10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8"/>
      <c r="O347" s="9"/>
      <c r="P347" s="9"/>
      <c r="Q347" s="10"/>
      <c r="R347" s="10"/>
      <c r="S347" s="10"/>
      <c r="T347" s="10"/>
      <c r="U347" s="10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8"/>
      <c r="O348" s="9"/>
      <c r="P348" s="9"/>
      <c r="Q348" s="10"/>
      <c r="R348" s="10"/>
      <c r="S348" s="10"/>
      <c r="T348" s="10"/>
      <c r="U348" s="10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8"/>
      <c r="O349" s="9"/>
      <c r="P349" s="9"/>
      <c r="Q349" s="10"/>
      <c r="R349" s="10"/>
      <c r="S349" s="10"/>
      <c r="T349" s="10"/>
      <c r="U349" s="10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8"/>
      <c r="O350" s="9"/>
      <c r="P350" s="9"/>
      <c r="Q350" s="10"/>
      <c r="R350" s="10"/>
      <c r="S350" s="10"/>
      <c r="T350" s="10"/>
      <c r="U350" s="10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8"/>
      <c r="O351" s="9"/>
      <c r="P351" s="9"/>
      <c r="Q351" s="10"/>
      <c r="R351" s="10"/>
      <c r="S351" s="10"/>
      <c r="T351" s="10"/>
      <c r="U351" s="10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8"/>
      <c r="O352" s="9"/>
      <c r="P352" s="9"/>
      <c r="Q352" s="10"/>
      <c r="R352" s="10"/>
      <c r="S352" s="10"/>
      <c r="T352" s="10"/>
      <c r="U352" s="10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8"/>
      <c r="O353" s="9"/>
      <c r="P353" s="9"/>
      <c r="Q353" s="10"/>
      <c r="R353" s="10"/>
      <c r="S353" s="10"/>
      <c r="T353" s="10"/>
      <c r="U353" s="10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8"/>
      <c r="O354" s="9"/>
      <c r="P354" s="9"/>
      <c r="Q354" s="10"/>
      <c r="R354" s="10"/>
      <c r="S354" s="10"/>
      <c r="T354" s="10"/>
      <c r="U354" s="10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8"/>
      <c r="O355" s="9"/>
      <c r="P355" s="9"/>
      <c r="Q355" s="10"/>
      <c r="R355" s="10"/>
      <c r="S355" s="10"/>
      <c r="T355" s="10"/>
      <c r="U355" s="10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8"/>
      <c r="O356" s="9"/>
      <c r="P356" s="9"/>
      <c r="Q356" s="10"/>
      <c r="R356" s="10"/>
      <c r="S356" s="10"/>
      <c r="T356" s="10"/>
      <c r="U356" s="10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8"/>
      <c r="O357" s="9"/>
      <c r="P357" s="9"/>
      <c r="Q357" s="10"/>
      <c r="R357" s="10"/>
      <c r="S357" s="10"/>
      <c r="T357" s="10"/>
      <c r="U357" s="10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8"/>
      <c r="O358" s="9"/>
      <c r="P358" s="9"/>
      <c r="Q358" s="10"/>
      <c r="R358" s="10"/>
      <c r="S358" s="10"/>
      <c r="T358" s="10"/>
      <c r="U358" s="10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8"/>
      <c r="O359" s="9"/>
      <c r="P359" s="9"/>
      <c r="Q359" s="10"/>
      <c r="R359" s="10"/>
      <c r="S359" s="10"/>
      <c r="T359" s="10"/>
      <c r="U359" s="10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8"/>
      <c r="O360" s="9"/>
      <c r="P360" s="9"/>
      <c r="Q360" s="10"/>
      <c r="R360" s="10"/>
      <c r="S360" s="10"/>
      <c r="T360" s="10"/>
      <c r="U360" s="10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8"/>
      <c r="O361" s="9"/>
      <c r="P361" s="9"/>
      <c r="Q361" s="10"/>
      <c r="R361" s="10"/>
      <c r="S361" s="10"/>
      <c r="T361" s="10"/>
      <c r="U361" s="10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8"/>
      <c r="O362" s="9"/>
      <c r="P362" s="9"/>
      <c r="Q362" s="10"/>
      <c r="R362" s="10"/>
      <c r="S362" s="10"/>
      <c r="T362" s="10"/>
      <c r="U362" s="10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8"/>
      <c r="O363" s="9"/>
      <c r="P363" s="9"/>
      <c r="Q363" s="10"/>
      <c r="R363" s="10"/>
      <c r="S363" s="10"/>
      <c r="T363" s="10"/>
      <c r="U363" s="10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8"/>
      <c r="O364" s="9"/>
      <c r="P364" s="9"/>
      <c r="Q364" s="10"/>
      <c r="R364" s="10"/>
      <c r="S364" s="10"/>
      <c r="T364" s="10"/>
      <c r="U364" s="10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8"/>
      <c r="O365" s="9"/>
      <c r="P365" s="9"/>
      <c r="Q365" s="10"/>
      <c r="R365" s="10"/>
      <c r="S365" s="10"/>
      <c r="T365" s="10"/>
      <c r="U365" s="10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8"/>
      <c r="O366" s="9"/>
      <c r="P366" s="9"/>
      <c r="Q366" s="10"/>
      <c r="R366" s="10"/>
      <c r="S366" s="10"/>
      <c r="T366" s="10"/>
      <c r="U366" s="10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8"/>
      <c r="O367" s="9"/>
      <c r="P367" s="9"/>
      <c r="Q367" s="10"/>
      <c r="R367" s="10"/>
      <c r="S367" s="10"/>
      <c r="T367" s="10"/>
      <c r="U367" s="10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8"/>
      <c r="O368" s="9"/>
      <c r="P368" s="9"/>
      <c r="Q368" s="10"/>
      <c r="R368" s="10"/>
      <c r="S368" s="10"/>
      <c r="T368" s="10"/>
      <c r="U368" s="10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8"/>
      <c r="O369" s="9"/>
      <c r="P369" s="9"/>
      <c r="Q369" s="10"/>
      <c r="R369" s="10"/>
      <c r="S369" s="10"/>
      <c r="T369" s="10"/>
      <c r="U369" s="10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8"/>
      <c r="O370" s="9"/>
      <c r="P370" s="9"/>
      <c r="Q370" s="10"/>
      <c r="R370" s="10"/>
      <c r="S370" s="10"/>
      <c r="T370" s="10"/>
      <c r="U370" s="10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8"/>
      <c r="O371" s="9"/>
      <c r="P371" s="9"/>
      <c r="Q371" s="10"/>
      <c r="R371" s="10"/>
      <c r="S371" s="10"/>
      <c r="T371" s="10"/>
      <c r="U371" s="10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8"/>
      <c r="O372" s="9"/>
      <c r="P372" s="9"/>
      <c r="Q372" s="10"/>
      <c r="R372" s="10"/>
      <c r="S372" s="10"/>
      <c r="T372" s="10"/>
      <c r="U372" s="10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8"/>
      <c r="O373" s="9"/>
      <c r="P373" s="9"/>
      <c r="Q373" s="10"/>
      <c r="R373" s="10"/>
      <c r="S373" s="10"/>
      <c r="T373" s="10"/>
      <c r="U373" s="10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8"/>
      <c r="O374" s="9"/>
      <c r="P374" s="9"/>
      <c r="Q374" s="10"/>
      <c r="R374" s="10"/>
      <c r="S374" s="10"/>
      <c r="T374" s="10"/>
      <c r="U374" s="10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8"/>
      <c r="O375" s="9"/>
      <c r="P375" s="9"/>
      <c r="Q375" s="10"/>
      <c r="R375" s="10"/>
      <c r="S375" s="10"/>
      <c r="T375" s="10"/>
      <c r="U375" s="10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8"/>
      <c r="O376" s="9"/>
      <c r="P376" s="9"/>
      <c r="Q376" s="10"/>
      <c r="R376" s="10"/>
      <c r="S376" s="10"/>
      <c r="T376" s="10"/>
      <c r="U376" s="10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8"/>
      <c r="O377" s="9"/>
      <c r="P377" s="9"/>
      <c r="Q377" s="10"/>
      <c r="R377" s="10"/>
      <c r="S377" s="10"/>
      <c r="T377" s="10"/>
      <c r="U377" s="10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8"/>
      <c r="O378" s="9"/>
      <c r="P378" s="9"/>
      <c r="Q378" s="10"/>
      <c r="R378" s="10"/>
      <c r="S378" s="10"/>
      <c r="T378" s="10"/>
      <c r="U378" s="10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8"/>
      <c r="O379" s="9"/>
      <c r="P379" s="9"/>
      <c r="Q379" s="10"/>
      <c r="R379" s="10"/>
      <c r="S379" s="10"/>
      <c r="T379" s="10"/>
      <c r="U379" s="10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8"/>
      <c r="O380" s="9"/>
      <c r="P380" s="9"/>
      <c r="Q380" s="10"/>
      <c r="R380" s="10"/>
      <c r="S380" s="10"/>
      <c r="T380" s="10"/>
      <c r="U380" s="10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8"/>
      <c r="O381" s="9"/>
      <c r="P381" s="9"/>
      <c r="Q381" s="10"/>
      <c r="R381" s="10"/>
      <c r="S381" s="10"/>
      <c r="T381" s="10"/>
      <c r="U381" s="10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8"/>
      <c r="O382" s="9"/>
      <c r="P382" s="9"/>
      <c r="Q382" s="10"/>
      <c r="R382" s="10"/>
      <c r="S382" s="10"/>
      <c r="T382" s="10"/>
      <c r="U382" s="10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8"/>
      <c r="O383" s="9"/>
      <c r="P383" s="9"/>
      <c r="Q383" s="10"/>
      <c r="R383" s="10"/>
      <c r="S383" s="10"/>
      <c r="T383" s="10"/>
      <c r="U383" s="10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8"/>
      <c r="O384" s="9"/>
      <c r="P384" s="9"/>
      <c r="Q384" s="10"/>
      <c r="R384" s="10"/>
      <c r="S384" s="10"/>
      <c r="T384" s="10"/>
      <c r="U384" s="10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8"/>
      <c r="O385" s="9"/>
      <c r="P385" s="9"/>
      <c r="Q385" s="10"/>
      <c r="R385" s="10"/>
      <c r="S385" s="10"/>
      <c r="T385" s="10"/>
      <c r="U385" s="10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8"/>
      <c r="O386" s="9"/>
      <c r="P386" s="9"/>
      <c r="Q386" s="10"/>
      <c r="R386" s="10"/>
      <c r="S386" s="10"/>
      <c r="T386" s="10"/>
      <c r="U386" s="10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8"/>
      <c r="O387" s="9"/>
      <c r="P387" s="9"/>
      <c r="Q387" s="10"/>
      <c r="R387" s="10"/>
      <c r="S387" s="10"/>
      <c r="T387" s="10"/>
      <c r="U387" s="10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8"/>
      <c r="O388" s="9"/>
      <c r="P388" s="9"/>
      <c r="Q388" s="10"/>
      <c r="R388" s="10"/>
      <c r="S388" s="10"/>
      <c r="T388" s="10"/>
      <c r="U388" s="10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8"/>
      <c r="O389" s="9"/>
      <c r="P389" s="9"/>
      <c r="Q389" s="10"/>
      <c r="R389" s="10"/>
      <c r="S389" s="10"/>
      <c r="T389" s="10"/>
      <c r="U389" s="10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8"/>
      <c r="O390" s="9"/>
      <c r="P390" s="9"/>
      <c r="Q390" s="10"/>
      <c r="R390" s="10"/>
      <c r="S390" s="10"/>
      <c r="T390" s="10"/>
      <c r="U390" s="10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8"/>
      <c r="O391" s="9"/>
      <c r="P391" s="9"/>
      <c r="Q391" s="10"/>
      <c r="R391" s="10"/>
      <c r="S391" s="10"/>
      <c r="T391" s="10"/>
      <c r="U391" s="10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8"/>
      <c r="O392" s="9"/>
      <c r="P392" s="9"/>
      <c r="Q392" s="10"/>
      <c r="R392" s="10"/>
      <c r="S392" s="10"/>
      <c r="T392" s="10"/>
      <c r="U392" s="10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8"/>
      <c r="O393" s="9"/>
      <c r="P393" s="9"/>
      <c r="Q393" s="10"/>
      <c r="R393" s="10"/>
      <c r="S393" s="10"/>
      <c r="T393" s="10"/>
      <c r="U393" s="10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8"/>
      <c r="O394" s="9"/>
      <c r="P394" s="9"/>
      <c r="Q394" s="10"/>
      <c r="R394" s="10"/>
      <c r="S394" s="10"/>
      <c r="T394" s="10"/>
      <c r="U394" s="10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8"/>
      <c r="O395" s="9"/>
      <c r="P395" s="9"/>
      <c r="Q395" s="10"/>
      <c r="R395" s="10"/>
      <c r="S395" s="10"/>
      <c r="T395" s="10"/>
      <c r="U395" s="10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8"/>
      <c r="O396" s="9"/>
      <c r="P396" s="9"/>
      <c r="Q396" s="10"/>
      <c r="R396" s="10"/>
      <c r="S396" s="10"/>
      <c r="T396" s="10"/>
      <c r="U396" s="10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8"/>
      <c r="O397" s="9"/>
      <c r="P397" s="9"/>
      <c r="Q397" s="10"/>
      <c r="R397" s="10"/>
      <c r="S397" s="10"/>
      <c r="T397" s="10"/>
      <c r="U397" s="10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8"/>
      <c r="O398" s="9"/>
      <c r="P398" s="9"/>
      <c r="Q398" s="10"/>
      <c r="R398" s="10"/>
      <c r="S398" s="10"/>
      <c r="T398" s="10"/>
      <c r="U398" s="10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8"/>
      <c r="O399" s="9"/>
      <c r="P399" s="9"/>
      <c r="Q399" s="10"/>
      <c r="R399" s="10"/>
      <c r="S399" s="10"/>
      <c r="T399" s="10"/>
      <c r="U399" s="10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8"/>
      <c r="O400" s="9"/>
      <c r="P400" s="9"/>
      <c r="Q400" s="10"/>
      <c r="R400" s="10"/>
      <c r="S400" s="10"/>
      <c r="T400" s="10"/>
      <c r="U400" s="10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8"/>
      <c r="O401" s="9"/>
      <c r="P401" s="9"/>
      <c r="Q401" s="10"/>
      <c r="R401" s="10"/>
      <c r="S401" s="10"/>
      <c r="T401" s="10"/>
      <c r="U401" s="10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8"/>
      <c r="O402" s="9"/>
      <c r="P402" s="9"/>
      <c r="Q402" s="10"/>
      <c r="R402" s="10"/>
      <c r="S402" s="10"/>
      <c r="T402" s="10"/>
      <c r="U402" s="10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8"/>
      <c r="O403" s="9"/>
      <c r="P403" s="9"/>
      <c r="Q403" s="10"/>
      <c r="R403" s="10"/>
      <c r="S403" s="10"/>
      <c r="T403" s="10"/>
      <c r="U403" s="10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8"/>
      <c r="O404" s="9"/>
      <c r="P404" s="9"/>
      <c r="Q404" s="10"/>
      <c r="R404" s="10"/>
      <c r="S404" s="10"/>
      <c r="T404" s="10"/>
      <c r="U404" s="10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8"/>
      <c r="O405" s="9"/>
      <c r="P405" s="9"/>
      <c r="Q405" s="10"/>
      <c r="R405" s="10"/>
      <c r="S405" s="10"/>
      <c r="T405" s="10"/>
      <c r="U405" s="10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8"/>
      <c r="O406" s="9"/>
      <c r="P406" s="9"/>
      <c r="Q406" s="10"/>
      <c r="R406" s="10"/>
      <c r="S406" s="10"/>
      <c r="T406" s="10"/>
      <c r="U406" s="10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8"/>
      <c r="O407" s="9"/>
      <c r="P407" s="9"/>
      <c r="Q407" s="10"/>
      <c r="R407" s="10"/>
      <c r="S407" s="10"/>
      <c r="T407" s="10"/>
      <c r="U407" s="10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8"/>
      <c r="O408" s="9"/>
      <c r="P408" s="9"/>
      <c r="Q408" s="10"/>
      <c r="R408" s="10"/>
      <c r="S408" s="10"/>
      <c r="T408" s="10"/>
      <c r="U408" s="10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8"/>
      <c r="O409" s="9"/>
      <c r="P409" s="9"/>
      <c r="Q409" s="10"/>
      <c r="R409" s="10"/>
      <c r="S409" s="10"/>
      <c r="T409" s="10"/>
      <c r="U409" s="10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8"/>
      <c r="O410" s="9"/>
      <c r="P410" s="9"/>
      <c r="Q410" s="10"/>
      <c r="R410" s="10"/>
      <c r="S410" s="10"/>
      <c r="T410" s="10"/>
      <c r="U410" s="10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8"/>
      <c r="O411" s="9"/>
      <c r="P411" s="9"/>
      <c r="Q411" s="10"/>
      <c r="R411" s="10"/>
      <c r="S411" s="10"/>
      <c r="T411" s="10"/>
      <c r="U411" s="10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8"/>
      <c r="O412" s="9"/>
      <c r="P412" s="9"/>
      <c r="Q412" s="10"/>
      <c r="R412" s="10"/>
      <c r="S412" s="10"/>
      <c r="T412" s="10"/>
      <c r="U412" s="10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8"/>
      <c r="O413" s="9"/>
      <c r="P413" s="9"/>
      <c r="Q413" s="10"/>
      <c r="R413" s="10"/>
      <c r="S413" s="10"/>
      <c r="T413" s="10"/>
      <c r="U413" s="10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8"/>
      <c r="O414" s="9"/>
      <c r="P414" s="9"/>
      <c r="Q414" s="10"/>
      <c r="R414" s="10"/>
      <c r="S414" s="10"/>
      <c r="T414" s="10"/>
      <c r="U414" s="10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8"/>
      <c r="O415" s="9"/>
      <c r="P415" s="9"/>
      <c r="Q415" s="10"/>
      <c r="R415" s="10"/>
      <c r="S415" s="10"/>
      <c r="T415" s="10"/>
      <c r="U415" s="10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8"/>
      <c r="O416" s="9"/>
      <c r="P416" s="9"/>
      <c r="Q416" s="10"/>
      <c r="R416" s="10"/>
      <c r="S416" s="10"/>
      <c r="T416" s="10"/>
      <c r="U416" s="10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8"/>
      <c r="O417" s="9"/>
      <c r="P417" s="9"/>
      <c r="Q417" s="10"/>
      <c r="R417" s="10"/>
      <c r="S417" s="10"/>
      <c r="T417" s="10"/>
      <c r="U417" s="10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8"/>
      <c r="O418" s="9"/>
      <c r="P418" s="9"/>
      <c r="Q418" s="10"/>
      <c r="R418" s="10"/>
      <c r="S418" s="10"/>
      <c r="T418" s="10"/>
      <c r="U418" s="10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8"/>
      <c r="O419" s="9"/>
      <c r="P419" s="9"/>
      <c r="Q419" s="10"/>
      <c r="R419" s="10"/>
      <c r="S419" s="10"/>
      <c r="T419" s="10"/>
      <c r="U419" s="10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8"/>
      <c r="O420" s="9"/>
      <c r="P420" s="9"/>
      <c r="Q420" s="10"/>
      <c r="R420" s="10"/>
      <c r="S420" s="10"/>
      <c r="T420" s="10"/>
      <c r="U420" s="10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8"/>
      <c r="O421" s="9"/>
      <c r="P421" s="9"/>
      <c r="Q421" s="10"/>
      <c r="R421" s="10"/>
      <c r="S421" s="10"/>
      <c r="T421" s="10"/>
      <c r="U421" s="10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8"/>
      <c r="O422" s="9"/>
      <c r="P422" s="9"/>
      <c r="Q422" s="10"/>
      <c r="R422" s="10"/>
      <c r="S422" s="10"/>
      <c r="T422" s="10"/>
      <c r="U422" s="10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8"/>
      <c r="O423" s="9"/>
      <c r="P423" s="9"/>
      <c r="Q423" s="10"/>
      <c r="R423" s="10"/>
      <c r="S423" s="10"/>
      <c r="T423" s="10"/>
      <c r="U423" s="10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8"/>
      <c r="O424" s="9"/>
      <c r="P424" s="9"/>
      <c r="Q424" s="10"/>
      <c r="R424" s="10"/>
      <c r="S424" s="10"/>
      <c r="T424" s="10"/>
      <c r="U424" s="10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8"/>
      <c r="O425" s="9"/>
      <c r="P425" s="9"/>
      <c r="Q425" s="10"/>
      <c r="R425" s="10"/>
      <c r="S425" s="10"/>
      <c r="T425" s="10"/>
      <c r="U425" s="10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8"/>
      <c r="O426" s="9"/>
      <c r="P426" s="9"/>
      <c r="Q426" s="10"/>
      <c r="R426" s="10"/>
      <c r="S426" s="10"/>
      <c r="T426" s="10"/>
      <c r="U426" s="10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8"/>
      <c r="O427" s="9"/>
      <c r="P427" s="9"/>
      <c r="Q427" s="10"/>
      <c r="R427" s="10"/>
      <c r="S427" s="10"/>
      <c r="T427" s="10"/>
      <c r="U427" s="10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8"/>
      <c r="O428" s="9"/>
      <c r="P428" s="9"/>
      <c r="Q428" s="10"/>
      <c r="R428" s="10"/>
      <c r="S428" s="10"/>
      <c r="T428" s="10"/>
      <c r="U428" s="10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8"/>
      <c r="O429" s="9"/>
      <c r="P429" s="9"/>
      <c r="Q429" s="10"/>
      <c r="R429" s="10"/>
      <c r="S429" s="10"/>
      <c r="T429" s="10"/>
      <c r="U429" s="10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8"/>
      <c r="O430" s="9"/>
      <c r="P430" s="9"/>
      <c r="Q430" s="10"/>
      <c r="R430" s="10"/>
      <c r="S430" s="10"/>
      <c r="T430" s="10"/>
      <c r="U430" s="10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8"/>
      <c r="O431" s="9"/>
      <c r="P431" s="9"/>
      <c r="Q431" s="10"/>
      <c r="R431" s="10"/>
      <c r="S431" s="10"/>
      <c r="T431" s="10"/>
      <c r="U431" s="10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8"/>
      <c r="O432" s="9"/>
      <c r="P432" s="9"/>
      <c r="Q432" s="10"/>
      <c r="R432" s="10"/>
      <c r="S432" s="10"/>
      <c r="T432" s="10"/>
      <c r="U432" s="10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8"/>
      <c r="O433" s="9"/>
      <c r="P433" s="9"/>
      <c r="Q433" s="10"/>
      <c r="R433" s="10"/>
      <c r="S433" s="10"/>
      <c r="T433" s="10"/>
      <c r="U433" s="10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8"/>
      <c r="O434" s="9"/>
      <c r="P434" s="9"/>
      <c r="Q434" s="10"/>
      <c r="R434" s="10"/>
      <c r="S434" s="10"/>
      <c r="T434" s="10"/>
      <c r="U434" s="10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8"/>
      <c r="O435" s="9"/>
      <c r="P435" s="9"/>
      <c r="Q435" s="10"/>
      <c r="R435" s="10"/>
      <c r="S435" s="10"/>
      <c r="T435" s="10"/>
      <c r="U435" s="10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8"/>
      <c r="O436" s="9"/>
      <c r="P436" s="9"/>
      <c r="Q436" s="10"/>
      <c r="R436" s="10"/>
      <c r="S436" s="10"/>
      <c r="T436" s="10"/>
      <c r="U436" s="10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8"/>
      <c r="O437" s="9"/>
      <c r="P437" s="9"/>
      <c r="Q437" s="10"/>
      <c r="R437" s="10"/>
      <c r="S437" s="10"/>
      <c r="T437" s="10"/>
      <c r="U437" s="10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8"/>
      <c r="O438" s="9"/>
      <c r="P438" s="9"/>
      <c r="Q438" s="10"/>
      <c r="R438" s="10"/>
      <c r="S438" s="10"/>
      <c r="T438" s="10"/>
      <c r="U438" s="10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8"/>
      <c r="O439" s="9"/>
      <c r="P439" s="9"/>
      <c r="Q439" s="10"/>
      <c r="R439" s="10"/>
      <c r="S439" s="10"/>
      <c r="T439" s="10"/>
      <c r="U439" s="10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8"/>
      <c r="O440" s="9"/>
      <c r="P440" s="9"/>
      <c r="Q440" s="10"/>
      <c r="R440" s="10"/>
      <c r="S440" s="10"/>
      <c r="T440" s="10"/>
      <c r="U440" s="10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8"/>
      <c r="O441" s="9"/>
      <c r="P441" s="9"/>
      <c r="Q441" s="10"/>
      <c r="R441" s="10"/>
      <c r="S441" s="10"/>
      <c r="T441" s="10"/>
      <c r="U441" s="10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8"/>
      <c r="O442" s="9"/>
      <c r="P442" s="9"/>
      <c r="Q442" s="10"/>
      <c r="R442" s="10"/>
      <c r="S442" s="10"/>
      <c r="T442" s="10"/>
      <c r="U442" s="10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8"/>
      <c r="O443" s="9"/>
      <c r="P443" s="9"/>
      <c r="Q443" s="10"/>
      <c r="R443" s="10"/>
      <c r="S443" s="10"/>
      <c r="T443" s="10"/>
      <c r="U443" s="10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8"/>
      <c r="O444" s="9"/>
      <c r="P444" s="9"/>
      <c r="Q444" s="10"/>
      <c r="R444" s="10"/>
      <c r="S444" s="10"/>
      <c r="T444" s="10"/>
      <c r="U444" s="10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8"/>
      <c r="O445" s="9"/>
      <c r="P445" s="9"/>
      <c r="Q445" s="10"/>
      <c r="R445" s="10"/>
      <c r="S445" s="10"/>
      <c r="T445" s="10"/>
      <c r="U445" s="10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8"/>
      <c r="O446" s="9"/>
      <c r="P446" s="9"/>
      <c r="Q446" s="10"/>
      <c r="R446" s="10"/>
      <c r="S446" s="10"/>
      <c r="T446" s="10"/>
      <c r="U446" s="10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8"/>
      <c r="O447" s="9"/>
      <c r="P447" s="9"/>
      <c r="Q447" s="10"/>
      <c r="R447" s="10"/>
      <c r="S447" s="10"/>
      <c r="T447" s="10"/>
      <c r="U447" s="10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8"/>
      <c r="O448" s="9"/>
      <c r="P448" s="9"/>
      <c r="Q448" s="10"/>
      <c r="R448" s="10"/>
      <c r="S448" s="10"/>
      <c r="T448" s="10"/>
      <c r="U448" s="10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8"/>
      <c r="O449" s="9"/>
      <c r="P449" s="9"/>
      <c r="Q449" s="10"/>
      <c r="R449" s="10"/>
      <c r="S449" s="10"/>
      <c r="T449" s="10"/>
      <c r="U449" s="10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8"/>
      <c r="O450" s="9"/>
      <c r="P450" s="9"/>
      <c r="Q450" s="10"/>
      <c r="R450" s="10"/>
      <c r="S450" s="10"/>
      <c r="T450" s="10"/>
      <c r="U450" s="10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8"/>
      <c r="O451" s="9"/>
      <c r="P451" s="9"/>
      <c r="Q451" s="10"/>
      <c r="R451" s="10"/>
      <c r="S451" s="10"/>
      <c r="T451" s="10"/>
      <c r="U451" s="10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8"/>
      <c r="O452" s="9"/>
      <c r="P452" s="9"/>
      <c r="Q452" s="10"/>
      <c r="R452" s="10"/>
      <c r="S452" s="10"/>
      <c r="T452" s="10"/>
      <c r="U452" s="10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8"/>
      <c r="O453" s="9"/>
      <c r="P453" s="9"/>
      <c r="Q453" s="10"/>
      <c r="R453" s="10"/>
      <c r="S453" s="10"/>
      <c r="T453" s="10"/>
      <c r="U453" s="10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8"/>
      <c r="O454" s="9"/>
      <c r="P454" s="9"/>
      <c r="Q454" s="10"/>
      <c r="R454" s="10"/>
      <c r="S454" s="10"/>
      <c r="T454" s="10"/>
      <c r="U454" s="10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8"/>
      <c r="O455" s="9"/>
      <c r="P455" s="9"/>
      <c r="Q455" s="10"/>
      <c r="R455" s="10"/>
      <c r="S455" s="10"/>
      <c r="T455" s="10"/>
      <c r="U455" s="10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8"/>
      <c r="O456" s="9"/>
      <c r="P456" s="9"/>
      <c r="Q456" s="10"/>
      <c r="R456" s="10"/>
      <c r="S456" s="10"/>
      <c r="T456" s="10"/>
      <c r="U456" s="10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8"/>
      <c r="O457" s="9"/>
      <c r="P457" s="9"/>
      <c r="Q457" s="10"/>
      <c r="R457" s="10"/>
      <c r="S457" s="10"/>
      <c r="T457" s="10"/>
      <c r="U457" s="10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8"/>
      <c r="O458" s="9"/>
      <c r="P458" s="9"/>
      <c r="Q458" s="10"/>
      <c r="R458" s="10"/>
      <c r="S458" s="10"/>
      <c r="T458" s="10"/>
      <c r="U458" s="10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8"/>
      <c r="O459" s="9"/>
      <c r="P459" s="9"/>
      <c r="Q459" s="10"/>
      <c r="R459" s="10"/>
      <c r="S459" s="10"/>
      <c r="T459" s="10"/>
      <c r="U459" s="10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8"/>
      <c r="O460" s="9"/>
      <c r="P460" s="9"/>
      <c r="Q460" s="10"/>
      <c r="R460" s="10"/>
      <c r="S460" s="10"/>
      <c r="T460" s="10"/>
      <c r="U460" s="10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8"/>
      <c r="O461" s="9"/>
      <c r="P461" s="9"/>
      <c r="Q461" s="10"/>
      <c r="R461" s="10"/>
      <c r="S461" s="10"/>
      <c r="T461" s="10"/>
      <c r="U461" s="10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8"/>
      <c r="O462" s="9"/>
      <c r="P462" s="9"/>
      <c r="Q462" s="10"/>
      <c r="R462" s="10"/>
      <c r="S462" s="10"/>
      <c r="T462" s="10"/>
      <c r="U462" s="10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8"/>
      <c r="O463" s="9"/>
      <c r="P463" s="9"/>
      <c r="Q463" s="10"/>
      <c r="R463" s="10"/>
      <c r="S463" s="10"/>
      <c r="T463" s="10"/>
      <c r="U463" s="10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8"/>
      <c r="O464" s="9"/>
      <c r="P464" s="9"/>
      <c r="Q464" s="10"/>
      <c r="R464" s="10"/>
      <c r="S464" s="10"/>
      <c r="T464" s="10"/>
      <c r="U464" s="10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8"/>
      <c r="O465" s="9"/>
      <c r="P465" s="9"/>
      <c r="Q465" s="10"/>
      <c r="R465" s="10"/>
      <c r="S465" s="10"/>
      <c r="T465" s="10"/>
      <c r="U465" s="10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8"/>
      <c r="O466" s="9"/>
      <c r="P466" s="9"/>
      <c r="Q466" s="10"/>
      <c r="R466" s="10"/>
      <c r="S466" s="10"/>
      <c r="T466" s="10"/>
      <c r="U466" s="10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8"/>
      <c r="O467" s="9"/>
      <c r="P467" s="9"/>
      <c r="Q467" s="10"/>
      <c r="R467" s="10"/>
      <c r="S467" s="10"/>
      <c r="T467" s="10"/>
      <c r="U467" s="10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8"/>
      <c r="O468" s="9"/>
      <c r="P468" s="9"/>
      <c r="Q468" s="10"/>
      <c r="R468" s="10"/>
      <c r="S468" s="10"/>
      <c r="T468" s="10"/>
      <c r="U468" s="10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8"/>
      <c r="O469" s="9"/>
      <c r="P469" s="9"/>
      <c r="Q469" s="10"/>
      <c r="R469" s="10"/>
      <c r="S469" s="10"/>
      <c r="T469" s="10"/>
      <c r="U469" s="10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8"/>
      <c r="O470" s="9"/>
      <c r="P470" s="9"/>
      <c r="Q470" s="10"/>
      <c r="R470" s="10"/>
      <c r="S470" s="10"/>
      <c r="T470" s="10"/>
      <c r="U470" s="10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8"/>
      <c r="O471" s="9"/>
      <c r="P471" s="9"/>
      <c r="Q471" s="10"/>
      <c r="R471" s="10"/>
      <c r="S471" s="10"/>
      <c r="T471" s="10"/>
      <c r="U471" s="10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8"/>
      <c r="O472" s="9"/>
      <c r="P472" s="9"/>
      <c r="Q472" s="10"/>
      <c r="R472" s="10"/>
      <c r="S472" s="10"/>
      <c r="T472" s="10"/>
      <c r="U472" s="10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8"/>
      <c r="O473" s="9"/>
      <c r="P473" s="9"/>
      <c r="Q473" s="10"/>
      <c r="R473" s="10"/>
      <c r="S473" s="10"/>
      <c r="T473" s="10"/>
      <c r="U473" s="10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8"/>
      <c r="O474" s="9"/>
      <c r="P474" s="9"/>
      <c r="Q474" s="10"/>
      <c r="R474" s="10"/>
      <c r="S474" s="10"/>
      <c r="T474" s="10"/>
      <c r="U474" s="10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8"/>
      <c r="O475" s="9"/>
      <c r="P475" s="9"/>
      <c r="Q475" s="10"/>
      <c r="R475" s="10"/>
      <c r="S475" s="10"/>
      <c r="T475" s="10"/>
      <c r="U475" s="10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8"/>
      <c r="O476" s="9"/>
      <c r="P476" s="9"/>
      <c r="Q476" s="10"/>
      <c r="R476" s="10"/>
      <c r="S476" s="10"/>
      <c r="T476" s="10"/>
      <c r="U476" s="10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8"/>
      <c r="O477" s="9"/>
      <c r="P477" s="9"/>
      <c r="Q477" s="10"/>
      <c r="R477" s="10"/>
      <c r="S477" s="10"/>
      <c r="T477" s="10"/>
      <c r="U477" s="10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8"/>
      <c r="O478" s="9"/>
      <c r="P478" s="9"/>
      <c r="Q478" s="10"/>
      <c r="R478" s="10"/>
      <c r="S478" s="10"/>
      <c r="T478" s="10"/>
      <c r="U478" s="10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8"/>
      <c r="O479" s="9"/>
      <c r="P479" s="9"/>
      <c r="Q479" s="10"/>
      <c r="R479" s="10"/>
      <c r="S479" s="10"/>
      <c r="T479" s="10"/>
      <c r="U479" s="10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8"/>
      <c r="O480" s="9"/>
      <c r="P480" s="9"/>
      <c r="Q480" s="10"/>
      <c r="R480" s="10"/>
      <c r="S480" s="10"/>
      <c r="T480" s="10"/>
      <c r="U480" s="10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8"/>
      <c r="O481" s="9"/>
      <c r="P481" s="9"/>
      <c r="Q481" s="10"/>
      <c r="R481" s="10"/>
      <c r="S481" s="10"/>
      <c r="T481" s="10"/>
      <c r="U481" s="10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8"/>
      <c r="O482" s="9"/>
      <c r="P482" s="9"/>
      <c r="Q482" s="10"/>
      <c r="R482" s="10"/>
      <c r="S482" s="10"/>
      <c r="T482" s="10"/>
      <c r="U482" s="10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8"/>
      <c r="O483" s="9"/>
      <c r="P483" s="9"/>
      <c r="Q483" s="10"/>
      <c r="R483" s="10"/>
      <c r="S483" s="10"/>
      <c r="T483" s="10"/>
      <c r="U483" s="10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8"/>
      <c r="O484" s="9"/>
      <c r="P484" s="9"/>
      <c r="Q484" s="10"/>
      <c r="R484" s="10"/>
      <c r="S484" s="10"/>
      <c r="T484" s="10"/>
      <c r="U484" s="10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8"/>
      <c r="O485" s="9"/>
      <c r="P485" s="9"/>
      <c r="Q485" s="10"/>
      <c r="R485" s="10"/>
      <c r="S485" s="10"/>
      <c r="T485" s="10"/>
      <c r="U485" s="10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8"/>
      <c r="O486" s="9"/>
      <c r="P486" s="9"/>
      <c r="Q486" s="10"/>
      <c r="R486" s="10"/>
      <c r="S486" s="10"/>
      <c r="T486" s="10"/>
      <c r="U486" s="10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8"/>
      <c r="O487" s="9"/>
      <c r="P487" s="9"/>
      <c r="Q487" s="10"/>
      <c r="R487" s="10"/>
      <c r="S487" s="10"/>
      <c r="T487" s="10"/>
      <c r="U487" s="10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8"/>
      <c r="O488" s="9"/>
      <c r="P488" s="9"/>
      <c r="Q488" s="10"/>
      <c r="R488" s="10"/>
      <c r="S488" s="10"/>
      <c r="T488" s="10"/>
      <c r="U488" s="10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8"/>
      <c r="O489" s="9"/>
      <c r="P489" s="9"/>
      <c r="Q489" s="10"/>
      <c r="R489" s="10"/>
      <c r="S489" s="10"/>
      <c r="T489" s="10"/>
      <c r="U489" s="10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8"/>
      <c r="O490" s="9"/>
      <c r="P490" s="9"/>
      <c r="Q490" s="10"/>
      <c r="R490" s="10"/>
      <c r="S490" s="10"/>
      <c r="T490" s="10"/>
      <c r="U490" s="10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8"/>
      <c r="O491" s="9"/>
      <c r="P491" s="9"/>
      <c r="Q491" s="10"/>
      <c r="R491" s="10"/>
      <c r="S491" s="10"/>
      <c r="T491" s="10"/>
      <c r="U491" s="10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8"/>
      <c r="O492" s="9"/>
      <c r="P492" s="9"/>
      <c r="Q492" s="10"/>
      <c r="R492" s="10"/>
      <c r="S492" s="10"/>
      <c r="T492" s="10"/>
      <c r="U492" s="10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8"/>
      <c r="O493" s="9"/>
      <c r="P493" s="9"/>
      <c r="Q493" s="10"/>
      <c r="R493" s="10"/>
      <c r="S493" s="10"/>
      <c r="T493" s="10"/>
      <c r="U493" s="10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8"/>
      <c r="O494" s="9"/>
      <c r="P494" s="9"/>
      <c r="Q494" s="10"/>
      <c r="R494" s="10"/>
      <c r="S494" s="10"/>
      <c r="T494" s="10"/>
      <c r="U494" s="10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8"/>
      <c r="O495" s="9"/>
      <c r="P495" s="9"/>
      <c r="Q495" s="10"/>
      <c r="R495" s="10"/>
      <c r="S495" s="10"/>
      <c r="T495" s="10"/>
      <c r="U495" s="10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8"/>
      <c r="O496" s="9"/>
      <c r="P496" s="9"/>
      <c r="Q496" s="10"/>
      <c r="R496" s="10"/>
      <c r="S496" s="10"/>
      <c r="T496" s="10"/>
      <c r="U496" s="10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8"/>
      <c r="O497" s="9"/>
      <c r="P497" s="9"/>
      <c r="Q497" s="10"/>
      <c r="R497" s="10"/>
      <c r="S497" s="10"/>
      <c r="T497" s="10"/>
      <c r="U497" s="10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8"/>
      <c r="O498" s="9"/>
      <c r="P498" s="9"/>
      <c r="Q498" s="10"/>
      <c r="R498" s="10"/>
      <c r="S498" s="10"/>
      <c r="T498" s="10"/>
      <c r="U498" s="10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8"/>
      <c r="O499" s="9"/>
      <c r="P499" s="9"/>
      <c r="Q499" s="10"/>
      <c r="R499" s="10"/>
      <c r="S499" s="10"/>
      <c r="T499" s="10"/>
      <c r="U499" s="10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8"/>
      <c r="O500" s="9"/>
      <c r="P500" s="9"/>
      <c r="Q500" s="10"/>
      <c r="R500" s="10"/>
      <c r="S500" s="10"/>
      <c r="T500" s="10"/>
      <c r="U500" s="10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8"/>
      <c r="O501" s="9"/>
      <c r="P501" s="9"/>
      <c r="Q501" s="10"/>
      <c r="R501" s="10"/>
      <c r="S501" s="10"/>
      <c r="T501" s="10"/>
      <c r="U501" s="10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8"/>
      <c r="O502" s="9"/>
      <c r="P502" s="9"/>
      <c r="Q502" s="10"/>
      <c r="R502" s="10"/>
      <c r="S502" s="10"/>
      <c r="T502" s="10"/>
      <c r="U502" s="10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8"/>
      <c r="O503" s="9"/>
      <c r="P503" s="9"/>
      <c r="Q503" s="10"/>
      <c r="R503" s="10"/>
      <c r="S503" s="10"/>
      <c r="T503" s="10"/>
      <c r="U503" s="10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8"/>
      <c r="O504" s="9"/>
      <c r="P504" s="9"/>
      <c r="Q504" s="10"/>
      <c r="R504" s="10"/>
      <c r="S504" s="10"/>
      <c r="T504" s="10"/>
      <c r="U504" s="10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8"/>
      <c r="O505" s="9"/>
      <c r="P505" s="9"/>
      <c r="Q505" s="10"/>
      <c r="R505" s="10"/>
      <c r="S505" s="10"/>
      <c r="T505" s="10"/>
      <c r="U505" s="10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8"/>
      <c r="O506" s="9"/>
      <c r="P506" s="9"/>
      <c r="Q506" s="10"/>
      <c r="R506" s="10"/>
      <c r="S506" s="10"/>
      <c r="T506" s="10"/>
      <c r="U506" s="10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8"/>
      <c r="O507" s="9"/>
      <c r="P507" s="9"/>
      <c r="Q507" s="10"/>
      <c r="R507" s="10"/>
      <c r="S507" s="10"/>
      <c r="T507" s="10"/>
      <c r="U507" s="10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8"/>
      <c r="O508" s="9"/>
      <c r="P508" s="9"/>
      <c r="Q508" s="10"/>
      <c r="R508" s="10"/>
      <c r="S508" s="10"/>
      <c r="T508" s="10"/>
      <c r="U508" s="10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8"/>
      <c r="O509" s="9"/>
      <c r="P509" s="9"/>
      <c r="Q509" s="10"/>
      <c r="R509" s="10"/>
      <c r="S509" s="10"/>
      <c r="T509" s="10"/>
      <c r="U509" s="10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8"/>
      <c r="O510" s="9"/>
      <c r="P510" s="9"/>
      <c r="Q510" s="10"/>
      <c r="R510" s="10"/>
      <c r="S510" s="10"/>
      <c r="T510" s="10"/>
      <c r="U510" s="10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8"/>
      <c r="O511" s="9"/>
      <c r="P511" s="9"/>
      <c r="Q511" s="10"/>
      <c r="R511" s="10"/>
      <c r="S511" s="10"/>
      <c r="T511" s="10"/>
      <c r="U511" s="10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8"/>
      <c r="O512" s="9"/>
      <c r="P512" s="9"/>
      <c r="Q512" s="10"/>
      <c r="R512" s="10"/>
      <c r="S512" s="10"/>
      <c r="T512" s="10"/>
      <c r="U512" s="10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8"/>
      <c r="O513" s="9"/>
      <c r="P513" s="9"/>
      <c r="Q513" s="10"/>
      <c r="R513" s="10"/>
      <c r="S513" s="10"/>
      <c r="T513" s="10"/>
      <c r="U513" s="10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8"/>
      <c r="O514" s="9"/>
      <c r="P514" s="9"/>
      <c r="Q514" s="10"/>
      <c r="R514" s="10"/>
      <c r="S514" s="10"/>
      <c r="T514" s="10"/>
      <c r="U514" s="10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8"/>
      <c r="O515" s="9"/>
      <c r="P515" s="9"/>
      <c r="Q515" s="10"/>
      <c r="R515" s="10"/>
      <c r="S515" s="10"/>
      <c r="T515" s="10"/>
      <c r="U515" s="10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8"/>
      <c r="O516" s="9"/>
      <c r="P516" s="9"/>
      <c r="Q516" s="10"/>
      <c r="R516" s="10"/>
      <c r="S516" s="10"/>
      <c r="T516" s="10"/>
      <c r="U516" s="10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8"/>
      <c r="O517" s="9"/>
      <c r="P517" s="9"/>
      <c r="Q517" s="10"/>
      <c r="R517" s="10"/>
      <c r="S517" s="10"/>
      <c r="T517" s="10"/>
      <c r="U517" s="10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8"/>
      <c r="O518" s="9"/>
      <c r="P518" s="9"/>
      <c r="Q518" s="10"/>
      <c r="R518" s="10"/>
      <c r="S518" s="10"/>
      <c r="T518" s="10"/>
      <c r="U518" s="10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8"/>
      <c r="O519" s="9"/>
      <c r="P519" s="9"/>
      <c r="Q519" s="10"/>
      <c r="R519" s="10"/>
      <c r="S519" s="10"/>
      <c r="T519" s="10"/>
      <c r="U519" s="10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8"/>
      <c r="O520" s="9"/>
      <c r="P520" s="9"/>
      <c r="Q520" s="10"/>
      <c r="R520" s="10"/>
      <c r="S520" s="10"/>
      <c r="T520" s="10"/>
      <c r="U520" s="10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8"/>
      <c r="O521" s="9"/>
      <c r="P521" s="9"/>
      <c r="Q521" s="10"/>
      <c r="R521" s="10"/>
      <c r="S521" s="10"/>
      <c r="T521" s="10"/>
      <c r="U521" s="10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8"/>
      <c r="O522" s="9"/>
      <c r="P522" s="9"/>
      <c r="Q522" s="10"/>
      <c r="R522" s="10"/>
      <c r="S522" s="10"/>
      <c r="T522" s="10"/>
      <c r="U522" s="10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8"/>
      <c r="O523" s="9"/>
      <c r="P523" s="9"/>
      <c r="Q523" s="10"/>
      <c r="R523" s="10"/>
      <c r="S523" s="10"/>
      <c r="T523" s="10"/>
      <c r="U523" s="10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8"/>
      <c r="O524" s="9"/>
      <c r="P524" s="9"/>
      <c r="Q524" s="10"/>
      <c r="R524" s="10"/>
      <c r="S524" s="10"/>
      <c r="T524" s="10"/>
      <c r="U524" s="10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8"/>
      <c r="O525" s="9"/>
      <c r="P525" s="9"/>
      <c r="Q525" s="10"/>
      <c r="R525" s="10"/>
      <c r="S525" s="10"/>
      <c r="T525" s="10"/>
      <c r="U525" s="10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8"/>
      <c r="O526" s="9"/>
      <c r="P526" s="9"/>
      <c r="Q526" s="10"/>
      <c r="R526" s="10"/>
      <c r="S526" s="10"/>
      <c r="T526" s="10"/>
      <c r="U526" s="10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8"/>
      <c r="O527" s="9"/>
      <c r="P527" s="9"/>
      <c r="Q527" s="10"/>
      <c r="R527" s="10"/>
      <c r="S527" s="10"/>
      <c r="T527" s="10"/>
      <c r="U527" s="10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8"/>
      <c r="O528" s="9"/>
      <c r="P528" s="9"/>
      <c r="Q528" s="10"/>
      <c r="R528" s="10"/>
      <c r="S528" s="10"/>
      <c r="T528" s="10"/>
      <c r="U528" s="10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8"/>
      <c r="O529" s="9"/>
      <c r="P529" s="9"/>
      <c r="Q529" s="10"/>
      <c r="R529" s="10"/>
      <c r="S529" s="10"/>
      <c r="T529" s="10"/>
      <c r="U529" s="10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8"/>
      <c r="O530" s="9"/>
      <c r="P530" s="9"/>
      <c r="Q530" s="10"/>
      <c r="R530" s="10"/>
      <c r="S530" s="10"/>
      <c r="T530" s="10"/>
      <c r="U530" s="10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8"/>
      <c r="O531" s="9"/>
      <c r="P531" s="9"/>
      <c r="Q531" s="10"/>
      <c r="R531" s="10"/>
      <c r="S531" s="10"/>
      <c r="T531" s="10"/>
      <c r="U531" s="10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8"/>
      <c r="O532" s="9"/>
      <c r="P532" s="9"/>
      <c r="Q532" s="10"/>
      <c r="R532" s="10"/>
      <c r="S532" s="10"/>
      <c r="T532" s="10"/>
      <c r="U532" s="10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8"/>
      <c r="O533" s="9"/>
      <c r="P533" s="9"/>
      <c r="Q533" s="10"/>
      <c r="R533" s="10"/>
      <c r="S533" s="10"/>
      <c r="T533" s="10"/>
      <c r="U533" s="10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8"/>
      <c r="O534" s="9"/>
      <c r="P534" s="9"/>
      <c r="Q534" s="10"/>
      <c r="R534" s="10"/>
      <c r="S534" s="10"/>
      <c r="T534" s="10"/>
      <c r="U534" s="10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8"/>
      <c r="O535" s="9"/>
      <c r="P535" s="9"/>
      <c r="Q535" s="10"/>
      <c r="R535" s="10"/>
      <c r="S535" s="10"/>
      <c r="T535" s="10"/>
      <c r="U535" s="10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8"/>
      <c r="O536" s="9"/>
      <c r="P536" s="9"/>
      <c r="Q536" s="10"/>
      <c r="R536" s="10"/>
      <c r="S536" s="10"/>
      <c r="T536" s="10"/>
      <c r="U536" s="10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8"/>
      <c r="O537" s="9"/>
      <c r="P537" s="9"/>
      <c r="Q537" s="10"/>
      <c r="R537" s="10"/>
      <c r="S537" s="10"/>
      <c r="T537" s="10"/>
      <c r="U537" s="10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8"/>
      <c r="O538" s="9"/>
      <c r="P538" s="9"/>
      <c r="Q538" s="10"/>
      <c r="R538" s="10"/>
      <c r="S538" s="10"/>
      <c r="T538" s="10"/>
      <c r="U538" s="10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8"/>
      <c r="O539" s="9"/>
      <c r="P539" s="9"/>
      <c r="Q539" s="10"/>
      <c r="R539" s="10"/>
      <c r="S539" s="10"/>
      <c r="T539" s="10"/>
      <c r="U539" s="10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8"/>
      <c r="O540" s="9"/>
      <c r="P540" s="9"/>
      <c r="Q540" s="10"/>
      <c r="R540" s="10"/>
      <c r="S540" s="10"/>
      <c r="T540" s="10"/>
      <c r="U540" s="10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8"/>
      <c r="O541" s="9"/>
      <c r="P541" s="9"/>
      <c r="Q541" s="10"/>
      <c r="R541" s="10"/>
      <c r="S541" s="10"/>
      <c r="T541" s="10"/>
      <c r="U541" s="10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8"/>
      <c r="O542" s="9"/>
      <c r="P542" s="9"/>
      <c r="Q542" s="10"/>
      <c r="R542" s="10"/>
      <c r="S542" s="10"/>
      <c r="T542" s="10"/>
      <c r="U542" s="10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8"/>
      <c r="O543" s="9"/>
      <c r="P543" s="9"/>
      <c r="Q543" s="10"/>
      <c r="R543" s="10"/>
      <c r="S543" s="10"/>
      <c r="T543" s="10"/>
      <c r="U543" s="10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8"/>
      <c r="O544" s="9"/>
      <c r="P544" s="9"/>
      <c r="Q544" s="10"/>
      <c r="R544" s="10"/>
      <c r="S544" s="10"/>
      <c r="T544" s="10"/>
      <c r="U544" s="10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8"/>
      <c r="O545" s="9"/>
      <c r="P545" s="9"/>
      <c r="Q545" s="10"/>
      <c r="R545" s="10"/>
      <c r="S545" s="10"/>
      <c r="T545" s="10"/>
      <c r="U545" s="10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8"/>
      <c r="O546" s="9"/>
      <c r="P546" s="9"/>
      <c r="Q546" s="10"/>
      <c r="R546" s="10"/>
      <c r="S546" s="10"/>
      <c r="T546" s="10"/>
      <c r="U546" s="10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8"/>
      <c r="O547" s="9"/>
      <c r="P547" s="9"/>
      <c r="Q547" s="10"/>
      <c r="R547" s="10"/>
      <c r="S547" s="10"/>
      <c r="T547" s="10"/>
      <c r="U547" s="10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8"/>
      <c r="O548" s="9"/>
      <c r="P548" s="9"/>
      <c r="Q548" s="10"/>
      <c r="R548" s="10"/>
      <c r="S548" s="10"/>
      <c r="T548" s="10"/>
      <c r="U548" s="10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8"/>
      <c r="O549" s="9"/>
      <c r="P549" s="9"/>
      <c r="Q549" s="10"/>
      <c r="R549" s="10"/>
      <c r="S549" s="10"/>
      <c r="T549" s="10"/>
      <c r="U549" s="10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8"/>
      <c r="O550" s="9"/>
      <c r="P550" s="9"/>
      <c r="Q550" s="10"/>
      <c r="R550" s="10"/>
      <c r="S550" s="10"/>
      <c r="T550" s="10"/>
      <c r="U550" s="10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8"/>
      <c r="O551" s="9"/>
      <c r="P551" s="9"/>
      <c r="Q551" s="10"/>
      <c r="R551" s="10"/>
      <c r="S551" s="10"/>
      <c r="T551" s="10"/>
      <c r="U551" s="10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8"/>
      <c r="O552" s="9"/>
      <c r="P552" s="9"/>
      <c r="Q552" s="10"/>
      <c r="R552" s="10"/>
      <c r="S552" s="10"/>
      <c r="T552" s="10"/>
      <c r="U552" s="10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8"/>
      <c r="O553" s="9"/>
      <c r="P553" s="9"/>
      <c r="Q553" s="10"/>
      <c r="R553" s="10"/>
      <c r="S553" s="10"/>
      <c r="T553" s="10"/>
      <c r="U553" s="10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8"/>
      <c r="O554" s="9"/>
      <c r="P554" s="9"/>
      <c r="Q554" s="10"/>
      <c r="R554" s="10"/>
      <c r="S554" s="10"/>
      <c r="T554" s="10"/>
      <c r="U554" s="10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8"/>
      <c r="O555" s="9"/>
      <c r="P555" s="9"/>
      <c r="Q555" s="10"/>
      <c r="R555" s="10"/>
      <c r="S555" s="10"/>
      <c r="T555" s="10"/>
      <c r="U555" s="10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8"/>
      <c r="O556" s="9"/>
      <c r="P556" s="9"/>
      <c r="Q556" s="10"/>
      <c r="R556" s="10"/>
      <c r="S556" s="10"/>
      <c r="T556" s="10"/>
      <c r="U556" s="10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8"/>
      <c r="O557" s="9"/>
      <c r="P557" s="9"/>
      <c r="Q557" s="10"/>
      <c r="R557" s="10"/>
      <c r="S557" s="10"/>
      <c r="T557" s="10"/>
      <c r="U557" s="10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8"/>
      <c r="O558" s="9"/>
      <c r="P558" s="9"/>
      <c r="Q558" s="10"/>
      <c r="R558" s="10"/>
      <c r="S558" s="10"/>
      <c r="T558" s="10"/>
      <c r="U558" s="10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8"/>
      <c r="O559" s="9"/>
      <c r="P559" s="9"/>
      <c r="Q559" s="10"/>
      <c r="R559" s="10"/>
      <c r="S559" s="10"/>
      <c r="T559" s="10"/>
      <c r="U559" s="10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8"/>
      <c r="O560" s="9"/>
      <c r="P560" s="9"/>
      <c r="Q560" s="10"/>
      <c r="R560" s="10"/>
      <c r="S560" s="10"/>
      <c r="T560" s="10"/>
      <c r="U560" s="10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8"/>
      <c r="O561" s="9"/>
      <c r="P561" s="9"/>
      <c r="Q561" s="10"/>
      <c r="R561" s="10"/>
      <c r="S561" s="10"/>
      <c r="T561" s="10"/>
      <c r="U561" s="10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8"/>
      <c r="O562" s="9"/>
      <c r="P562" s="9"/>
      <c r="Q562" s="10"/>
      <c r="R562" s="10"/>
      <c r="S562" s="10"/>
      <c r="T562" s="10"/>
      <c r="U562" s="10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8"/>
      <c r="O563" s="9"/>
      <c r="P563" s="9"/>
      <c r="Q563" s="10"/>
      <c r="R563" s="10"/>
      <c r="S563" s="10"/>
      <c r="T563" s="10"/>
      <c r="U563" s="10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8"/>
      <c r="O564" s="9"/>
      <c r="P564" s="9"/>
      <c r="Q564" s="10"/>
      <c r="R564" s="10"/>
      <c r="S564" s="10"/>
      <c r="T564" s="10"/>
      <c r="U564" s="10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8"/>
      <c r="O565" s="9"/>
      <c r="P565" s="9"/>
      <c r="Q565" s="10"/>
      <c r="R565" s="10"/>
      <c r="S565" s="10"/>
      <c r="T565" s="10"/>
      <c r="U565" s="10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8"/>
      <c r="O566" s="9"/>
      <c r="P566" s="9"/>
      <c r="Q566" s="10"/>
      <c r="R566" s="10"/>
      <c r="S566" s="10"/>
      <c r="T566" s="10"/>
      <c r="U566" s="10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8"/>
      <c r="O567" s="9"/>
      <c r="P567" s="9"/>
      <c r="Q567" s="10"/>
      <c r="R567" s="10"/>
      <c r="S567" s="10"/>
      <c r="T567" s="10"/>
      <c r="U567" s="10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8"/>
      <c r="O568" s="9"/>
      <c r="P568" s="9"/>
      <c r="Q568" s="10"/>
      <c r="R568" s="10"/>
      <c r="S568" s="10"/>
      <c r="T568" s="10"/>
      <c r="U568" s="10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8"/>
      <c r="O569" s="9"/>
      <c r="P569" s="9"/>
      <c r="Q569" s="10"/>
      <c r="R569" s="10"/>
      <c r="S569" s="10"/>
      <c r="T569" s="10"/>
      <c r="U569" s="10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8"/>
      <c r="O570" s="9"/>
      <c r="P570" s="9"/>
      <c r="Q570" s="10"/>
      <c r="R570" s="10"/>
      <c r="S570" s="10"/>
      <c r="T570" s="10"/>
      <c r="U570" s="10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8"/>
      <c r="O571" s="9"/>
      <c r="P571" s="9"/>
      <c r="Q571" s="10"/>
      <c r="R571" s="10"/>
      <c r="S571" s="10"/>
      <c r="T571" s="10"/>
      <c r="U571" s="10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8"/>
      <c r="O572" s="9"/>
      <c r="P572" s="9"/>
      <c r="Q572" s="10"/>
      <c r="R572" s="10"/>
      <c r="S572" s="10"/>
      <c r="T572" s="10"/>
      <c r="U572" s="10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8"/>
      <c r="O573" s="9"/>
      <c r="P573" s="9"/>
      <c r="Q573" s="10"/>
      <c r="R573" s="10"/>
      <c r="S573" s="10"/>
      <c r="T573" s="10"/>
      <c r="U573" s="10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8"/>
      <c r="O574" s="9"/>
      <c r="P574" s="9"/>
      <c r="Q574" s="10"/>
      <c r="R574" s="10"/>
      <c r="S574" s="10"/>
      <c r="T574" s="10"/>
      <c r="U574" s="10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8"/>
      <c r="O575" s="9"/>
      <c r="P575" s="9"/>
      <c r="Q575" s="10"/>
      <c r="R575" s="10"/>
      <c r="S575" s="10"/>
      <c r="T575" s="10"/>
      <c r="U575" s="10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8"/>
      <c r="O576" s="9"/>
      <c r="P576" s="9"/>
      <c r="Q576" s="10"/>
      <c r="R576" s="10"/>
      <c r="S576" s="10"/>
      <c r="T576" s="10"/>
      <c r="U576" s="10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8"/>
      <c r="O577" s="9"/>
      <c r="P577" s="9"/>
      <c r="Q577" s="10"/>
      <c r="R577" s="10"/>
      <c r="S577" s="10"/>
      <c r="T577" s="10"/>
      <c r="U577" s="10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8"/>
      <c r="O578" s="9"/>
      <c r="P578" s="9"/>
      <c r="Q578" s="10"/>
      <c r="R578" s="10"/>
      <c r="S578" s="10"/>
      <c r="T578" s="10"/>
      <c r="U578" s="10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8"/>
      <c r="O579" s="9"/>
      <c r="P579" s="9"/>
      <c r="Q579" s="10"/>
      <c r="R579" s="10"/>
      <c r="S579" s="10"/>
      <c r="T579" s="10"/>
      <c r="U579" s="10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8"/>
      <c r="O580" s="9"/>
      <c r="P580" s="9"/>
      <c r="Q580" s="10"/>
      <c r="R580" s="10"/>
      <c r="S580" s="10"/>
      <c r="T580" s="10"/>
      <c r="U580" s="10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8"/>
      <c r="O581" s="9"/>
      <c r="P581" s="9"/>
      <c r="Q581" s="10"/>
      <c r="R581" s="10"/>
      <c r="S581" s="10"/>
      <c r="T581" s="10"/>
      <c r="U581" s="10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8"/>
      <c r="O582" s="9"/>
      <c r="P582" s="9"/>
      <c r="Q582" s="10"/>
      <c r="R582" s="10"/>
      <c r="S582" s="10"/>
      <c r="T582" s="10"/>
      <c r="U582" s="10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8"/>
      <c r="O583" s="9"/>
      <c r="P583" s="9"/>
      <c r="Q583" s="10"/>
      <c r="R583" s="10"/>
      <c r="S583" s="10"/>
      <c r="T583" s="10"/>
      <c r="U583" s="10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8"/>
      <c r="O584" s="9"/>
      <c r="P584" s="9"/>
      <c r="Q584" s="10"/>
      <c r="R584" s="10"/>
      <c r="S584" s="10"/>
      <c r="T584" s="10"/>
      <c r="U584" s="10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8"/>
      <c r="O585" s="9"/>
      <c r="P585" s="9"/>
      <c r="Q585" s="10"/>
      <c r="R585" s="10"/>
      <c r="S585" s="10"/>
      <c r="T585" s="10"/>
      <c r="U585" s="10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8"/>
      <c r="O586" s="9"/>
      <c r="P586" s="9"/>
      <c r="Q586" s="10"/>
      <c r="R586" s="10"/>
      <c r="S586" s="10"/>
      <c r="T586" s="10"/>
      <c r="U586" s="10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8"/>
      <c r="O587" s="9"/>
      <c r="P587" s="9"/>
      <c r="Q587" s="10"/>
      <c r="R587" s="10"/>
      <c r="S587" s="10"/>
      <c r="T587" s="10"/>
      <c r="U587" s="10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8"/>
      <c r="O588" s="9"/>
      <c r="P588" s="9"/>
      <c r="Q588" s="10"/>
      <c r="R588" s="10"/>
      <c r="S588" s="10"/>
      <c r="T588" s="10"/>
      <c r="U588" s="10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8"/>
      <c r="O589" s="9"/>
      <c r="P589" s="9"/>
      <c r="Q589" s="10"/>
      <c r="R589" s="10"/>
      <c r="S589" s="10"/>
      <c r="T589" s="10"/>
      <c r="U589" s="10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8"/>
      <c r="O590" s="9"/>
      <c r="P590" s="9"/>
      <c r="Q590" s="10"/>
      <c r="R590" s="10"/>
      <c r="S590" s="10"/>
      <c r="T590" s="10"/>
      <c r="U590" s="10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8"/>
      <c r="O591" s="9"/>
      <c r="P591" s="9"/>
      <c r="Q591" s="10"/>
      <c r="R591" s="10"/>
      <c r="S591" s="10"/>
      <c r="T591" s="10"/>
      <c r="U591" s="10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8"/>
      <c r="O592" s="9"/>
      <c r="P592" s="9"/>
      <c r="Q592" s="10"/>
      <c r="R592" s="10"/>
      <c r="S592" s="10"/>
      <c r="T592" s="10"/>
      <c r="U592" s="10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8"/>
      <c r="O593" s="9"/>
      <c r="P593" s="9"/>
      <c r="Q593" s="10"/>
      <c r="R593" s="10"/>
      <c r="S593" s="10"/>
      <c r="T593" s="10"/>
      <c r="U593" s="10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8"/>
      <c r="O594" s="9"/>
      <c r="P594" s="9"/>
      <c r="Q594" s="10"/>
      <c r="R594" s="10"/>
      <c r="S594" s="10"/>
      <c r="T594" s="10"/>
      <c r="U594" s="10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8"/>
      <c r="O595" s="9"/>
      <c r="P595" s="9"/>
      <c r="Q595" s="10"/>
      <c r="R595" s="10"/>
      <c r="S595" s="10"/>
      <c r="T595" s="10"/>
      <c r="U595" s="10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8"/>
      <c r="O596" s="9"/>
      <c r="P596" s="9"/>
      <c r="Q596" s="10"/>
      <c r="R596" s="10"/>
      <c r="S596" s="10"/>
      <c r="T596" s="10"/>
      <c r="U596" s="10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8"/>
      <c r="O597" s="9"/>
      <c r="P597" s="9"/>
      <c r="Q597" s="10"/>
      <c r="R597" s="10"/>
      <c r="S597" s="10"/>
      <c r="T597" s="10"/>
      <c r="U597" s="10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8"/>
      <c r="O598" s="9"/>
      <c r="P598" s="9"/>
      <c r="Q598" s="10"/>
      <c r="R598" s="10"/>
      <c r="S598" s="10"/>
      <c r="T598" s="10"/>
      <c r="U598" s="10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8"/>
      <c r="O599" s="9"/>
      <c r="P599" s="9"/>
      <c r="Q599" s="10"/>
      <c r="R599" s="10"/>
      <c r="S599" s="10"/>
      <c r="T599" s="10"/>
      <c r="U599" s="10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8"/>
      <c r="O600" s="9"/>
      <c r="P600" s="9"/>
      <c r="Q600" s="10"/>
      <c r="R600" s="10"/>
      <c r="S600" s="10"/>
      <c r="T600" s="10"/>
      <c r="U600" s="10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8"/>
      <c r="O601" s="9"/>
      <c r="P601" s="9"/>
      <c r="Q601" s="10"/>
      <c r="R601" s="10"/>
      <c r="S601" s="10"/>
      <c r="T601" s="10"/>
      <c r="U601" s="10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8"/>
      <c r="O602" s="9"/>
      <c r="P602" s="9"/>
      <c r="Q602" s="10"/>
      <c r="R602" s="10"/>
      <c r="S602" s="10"/>
      <c r="T602" s="10"/>
      <c r="U602" s="10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8"/>
      <c r="O603" s="9"/>
      <c r="P603" s="9"/>
      <c r="Q603" s="10"/>
      <c r="R603" s="10"/>
      <c r="S603" s="10"/>
      <c r="T603" s="10"/>
      <c r="U603" s="10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8"/>
      <c r="O604" s="9"/>
      <c r="P604" s="9"/>
      <c r="Q604" s="10"/>
      <c r="R604" s="10"/>
      <c r="S604" s="10"/>
      <c r="T604" s="10"/>
      <c r="U604" s="10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8"/>
      <c r="O605" s="9"/>
      <c r="P605" s="9"/>
      <c r="Q605" s="10"/>
      <c r="R605" s="10"/>
      <c r="S605" s="10"/>
      <c r="T605" s="10"/>
      <c r="U605" s="10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8"/>
      <c r="O606" s="9"/>
      <c r="P606" s="9"/>
      <c r="Q606" s="10"/>
      <c r="R606" s="10"/>
      <c r="S606" s="10"/>
      <c r="T606" s="10"/>
      <c r="U606" s="10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8"/>
      <c r="O607" s="9"/>
      <c r="P607" s="9"/>
      <c r="Q607" s="10"/>
      <c r="R607" s="10"/>
      <c r="S607" s="10"/>
      <c r="T607" s="10"/>
      <c r="U607" s="10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8"/>
      <c r="O608" s="9"/>
      <c r="P608" s="9"/>
      <c r="Q608" s="10"/>
      <c r="R608" s="10"/>
      <c r="S608" s="10"/>
      <c r="T608" s="10"/>
      <c r="U608" s="10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8"/>
      <c r="O609" s="9"/>
      <c r="P609" s="9"/>
      <c r="Q609" s="10"/>
      <c r="R609" s="10"/>
      <c r="S609" s="10"/>
      <c r="T609" s="10"/>
      <c r="U609" s="10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8"/>
      <c r="O610" s="9"/>
      <c r="P610" s="9"/>
      <c r="Q610" s="10"/>
      <c r="R610" s="10"/>
      <c r="S610" s="10"/>
      <c r="T610" s="10"/>
      <c r="U610" s="10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8"/>
      <c r="O611" s="9"/>
      <c r="P611" s="9"/>
      <c r="Q611" s="10"/>
      <c r="R611" s="10"/>
      <c r="S611" s="10"/>
      <c r="T611" s="10"/>
      <c r="U611" s="10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8"/>
      <c r="O612" s="9"/>
      <c r="P612" s="9"/>
      <c r="Q612" s="10"/>
      <c r="R612" s="10"/>
      <c r="S612" s="10"/>
      <c r="T612" s="10"/>
      <c r="U612" s="10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8"/>
      <c r="O613" s="9"/>
      <c r="P613" s="9"/>
      <c r="Q613" s="10"/>
      <c r="R613" s="10"/>
      <c r="S613" s="10"/>
      <c r="T613" s="10"/>
      <c r="U613" s="10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8"/>
      <c r="O614" s="9"/>
      <c r="P614" s="9"/>
      <c r="Q614" s="10"/>
      <c r="R614" s="10"/>
      <c r="S614" s="10"/>
      <c r="T614" s="10"/>
      <c r="U614" s="10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8"/>
      <c r="O615" s="9"/>
      <c r="P615" s="9"/>
      <c r="Q615" s="10"/>
      <c r="R615" s="10"/>
      <c r="S615" s="10"/>
      <c r="T615" s="10"/>
      <c r="U615" s="10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8"/>
      <c r="O616" s="9"/>
      <c r="P616" s="9"/>
      <c r="Q616" s="10"/>
      <c r="R616" s="10"/>
      <c r="S616" s="10"/>
      <c r="T616" s="10"/>
      <c r="U616" s="10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8"/>
      <c r="O617" s="9"/>
      <c r="P617" s="9"/>
      <c r="Q617" s="10"/>
      <c r="R617" s="10"/>
      <c r="S617" s="10"/>
      <c r="T617" s="10"/>
      <c r="U617" s="10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8"/>
      <c r="O618" s="9"/>
      <c r="P618" s="9"/>
      <c r="Q618" s="10"/>
      <c r="R618" s="10"/>
      <c r="S618" s="10"/>
      <c r="T618" s="10"/>
      <c r="U618" s="10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8"/>
      <c r="O619" s="9"/>
      <c r="P619" s="9"/>
      <c r="Q619" s="10"/>
      <c r="R619" s="10"/>
      <c r="S619" s="10"/>
      <c r="T619" s="10"/>
      <c r="U619" s="10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8"/>
      <c r="O620" s="9"/>
      <c r="P620" s="9"/>
      <c r="Q620" s="10"/>
      <c r="R620" s="10"/>
      <c r="S620" s="10"/>
      <c r="T620" s="10"/>
      <c r="U620" s="10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8"/>
      <c r="O621" s="9"/>
      <c r="P621" s="9"/>
      <c r="Q621" s="10"/>
      <c r="R621" s="10"/>
      <c r="S621" s="10"/>
      <c r="T621" s="10"/>
      <c r="U621" s="10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8"/>
      <c r="O622" s="9"/>
      <c r="P622" s="9"/>
      <c r="Q622" s="10"/>
      <c r="R622" s="10"/>
      <c r="S622" s="10"/>
      <c r="T622" s="10"/>
      <c r="U622" s="10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8"/>
      <c r="O623" s="9"/>
      <c r="P623" s="9"/>
      <c r="Q623" s="10"/>
      <c r="R623" s="10"/>
      <c r="S623" s="10"/>
      <c r="T623" s="10"/>
      <c r="U623" s="10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8"/>
      <c r="O624" s="9"/>
      <c r="P624" s="9"/>
      <c r="Q624" s="10"/>
      <c r="R624" s="10"/>
      <c r="S624" s="10"/>
      <c r="T624" s="10"/>
      <c r="U624" s="10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8"/>
      <c r="O625" s="9"/>
      <c r="P625" s="9"/>
      <c r="Q625" s="10"/>
      <c r="R625" s="10"/>
      <c r="S625" s="10"/>
      <c r="T625" s="10"/>
      <c r="U625" s="10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8"/>
      <c r="O626" s="9"/>
      <c r="P626" s="9"/>
      <c r="Q626" s="10"/>
      <c r="R626" s="10"/>
      <c r="S626" s="10"/>
      <c r="T626" s="10"/>
      <c r="U626" s="10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8"/>
      <c r="O627" s="9"/>
      <c r="P627" s="9"/>
      <c r="Q627" s="10"/>
      <c r="R627" s="10"/>
      <c r="S627" s="10"/>
      <c r="T627" s="10"/>
      <c r="U627" s="10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8"/>
      <c r="O628" s="9"/>
      <c r="P628" s="9"/>
      <c r="Q628" s="10"/>
      <c r="R628" s="10"/>
      <c r="S628" s="10"/>
      <c r="T628" s="10"/>
      <c r="U628" s="10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8"/>
      <c r="O629" s="9"/>
      <c r="P629" s="9"/>
      <c r="Q629" s="10"/>
      <c r="R629" s="10"/>
      <c r="S629" s="10"/>
      <c r="T629" s="10"/>
      <c r="U629" s="10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8"/>
      <c r="O630" s="9"/>
      <c r="P630" s="9"/>
      <c r="Q630" s="10"/>
      <c r="R630" s="10"/>
      <c r="S630" s="10"/>
      <c r="T630" s="10"/>
      <c r="U630" s="10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8"/>
      <c r="O631" s="9"/>
      <c r="P631" s="9"/>
      <c r="Q631" s="10"/>
      <c r="R631" s="10"/>
      <c r="S631" s="10"/>
      <c r="T631" s="10"/>
      <c r="U631" s="10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8"/>
      <c r="O632" s="9"/>
      <c r="P632" s="9"/>
      <c r="Q632" s="10"/>
      <c r="R632" s="10"/>
      <c r="S632" s="10"/>
      <c r="T632" s="10"/>
      <c r="U632" s="10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8"/>
      <c r="O633" s="9"/>
      <c r="P633" s="9"/>
      <c r="Q633" s="10"/>
      <c r="R633" s="10"/>
      <c r="S633" s="10"/>
      <c r="T633" s="10"/>
      <c r="U633" s="10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8"/>
      <c r="O634" s="9"/>
      <c r="P634" s="9"/>
      <c r="Q634" s="10"/>
      <c r="R634" s="10"/>
      <c r="S634" s="10"/>
      <c r="T634" s="10"/>
      <c r="U634" s="10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8"/>
      <c r="O635" s="9"/>
      <c r="P635" s="9"/>
      <c r="Q635" s="10"/>
      <c r="R635" s="10"/>
      <c r="S635" s="10"/>
      <c r="T635" s="10"/>
      <c r="U635" s="10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8"/>
      <c r="O636" s="9"/>
      <c r="P636" s="9"/>
      <c r="Q636" s="10"/>
      <c r="R636" s="10"/>
      <c r="S636" s="10"/>
      <c r="T636" s="10"/>
      <c r="U636" s="10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8"/>
      <c r="O637" s="9"/>
      <c r="P637" s="9"/>
      <c r="Q637" s="10"/>
      <c r="R637" s="10"/>
      <c r="S637" s="10"/>
      <c r="T637" s="10"/>
      <c r="U637" s="10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8"/>
      <c r="O638" s="9"/>
      <c r="P638" s="9"/>
      <c r="Q638" s="10"/>
      <c r="R638" s="10"/>
      <c r="S638" s="10"/>
      <c r="T638" s="10"/>
      <c r="U638" s="10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8"/>
      <c r="O639" s="9"/>
      <c r="P639" s="9"/>
      <c r="Q639" s="10"/>
      <c r="R639" s="10"/>
      <c r="S639" s="10"/>
      <c r="T639" s="10"/>
      <c r="U639" s="10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8"/>
      <c r="O640" s="9"/>
      <c r="P640" s="9"/>
      <c r="Q640" s="10"/>
      <c r="R640" s="10"/>
      <c r="S640" s="10"/>
      <c r="T640" s="10"/>
      <c r="U640" s="10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8"/>
      <c r="O641" s="9"/>
      <c r="P641" s="9"/>
      <c r="Q641" s="10"/>
      <c r="R641" s="10"/>
      <c r="S641" s="10"/>
      <c r="T641" s="10"/>
      <c r="U641" s="10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8"/>
      <c r="O642" s="9"/>
      <c r="P642" s="9"/>
      <c r="Q642" s="10"/>
      <c r="R642" s="10"/>
      <c r="S642" s="10"/>
      <c r="T642" s="10"/>
      <c r="U642" s="10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8"/>
      <c r="O643" s="9"/>
      <c r="P643" s="9"/>
      <c r="Q643" s="10"/>
      <c r="R643" s="10"/>
      <c r="S643" s="10"/>
      <c r="T643" s="10"/>
      <c r="U643" s="10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8"/>
      <c r="O644" s="9"/>
      <c r="P644" s="9"/>
      <c r="Q644" s="10"/>
      <c r="R644" s="10"/>
      <c r="S644" s="10"/>
      <c r="T644" s="10"/>
      <c r="U644" s="10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8"/>
      <c r="O645" s="9"/>
      <c r="P645" s="9"/>
      <c r="Q645" s="10"/>
      <c r="R645" s="10"/>
      <c r="S645" s="10"/>
      <c r="T645" s="10"/>
      <c r="U645" s="10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8"/>
      <c r="O646" s="9"/>
      <c r="P646" s="9"/>
      <c r="Q646" s="10"/>
      <c r="R646" s="10"/>
      <c r="S646" s="10"/>
      <c r="T646" s="10"/>
      <c r="U646" s="10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8"/>
      <c r="O647" s="9"/>
      <c r="P647" s="9"/>
      <c r="Q647" s="10"/>
      <c r="R647" s="10"/>
      <c r="S647" s="10"/>
      <c r="T647" s="10"/>
      <c r="U647" s="10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8"/>
      <c r="O648" s="9"/>
      <c r="P648" s="9"/>
      <c r="Q648" s="10"/>
      <c r="R648" s="10"/>
      <c r="S648" s="10"/>
      <c r="T648" s="10"/>
      <c r="U648" s="10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8"/>
      <c r="O649" s="9"/>
      <c r="P649" s="9"/>
      <c r="Q649" s="10"/>
      <c r="R649" s="10"/>
      <c r="S649" s="10"/>
      <c r="T649" s="10"/>
      <c r="U649" s="10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8"/>
      <c r="O650" s="9"/>
      <c r="P650" s="9"/>
      <c r="Q650" s="10"/>
      <c r="R650" s="10"/>
      <c r="S650" s="10"/>
      <c r="T650" s="10"/>
      <c r="U650" s="10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8"/>
      <c r="O651" s="9"/>
      <c r="P651" s="9"/>
      <c r="Q651" s="10"/>
      <c r="R651" s="10"/>
      <c r="S651" s="10"/>
      <c r="T651" s="10"/>
      <c r="U651" s="10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8"/>
      <c r="O652" s="9"/>
      <c r="P652" s="9"/>
      <c r="Q652" s="10"/>
      <c r="R652" s="10"/>
      <c r="S652" s="10"/>
      <c r="T652" s="10"/>
      <c r="U652" s="10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8"/>
      <c r="O653" s="9"/>
      <c r="P653" s="9"/>
      <c r="Q653" s="10"/>
      <c r="R653" s="10"/>
      <c r="S653" s="10"/>
      <c r="T653" s="10"/>
      <c r="U653" s="10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8"/>
      <c r="O654" s="9"/>
      <c r="P654" s="9"/>
      <c r="Q654" s="10"/>
      <c r="R654" s="10"/>
      <c r="S654" s="10"/>
      <c r="T654" s="10"/>
      <c r="U654" s="10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8"/>
      <c r="O655" s="9"/>
      <c r="P655" s="9"/>
      <c r="Q655" s="10"/>
      <c r="R655" s="10"/>
      <c r="S655" s="10"/>
      <c r="T655" s="10"/>
      <c r="U655" s="10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8"/>
      <c r="O656" s="9"/>
      <c r="P656" s="9"/>
      <c r="Q656" s="10"/>
      <c r="R656" s="10"/>
      <c r="S656" s="10"/>
      <c r="T656" s="10"/>
      <c r="U656" s="10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8"/>
      <c r="O657" s="9"/>
      <c r="P657" s="9"/>
      <c r="Q657" s="10"/>
      <c r="R657" s="10"/>
      <c r="S657" s="10"/>
      <c r="T657" s="10"/>
      <c r="U657" s="10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8"/>
      <c r="O658" s="9"/>
      <c r="P658" s="9"/>
      <c r="Q658" s="10"/>
      <c r="R658" s="10"/>
      <c r="S658" s="10"/>
      <c r="T658" s="10"/>
      <c r="U658" s="10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  <c r="BS658" s="5"/>
      <c r="BT658" s="5"/>
      <c r="BU658" s="5"/>
      <c r="BV658" s="5"/>
      <c r="BW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8"/>
      <c r="O659" s="9"/>
      <c r="P659" s="9"/>
      <c r="Q659" s="10"/>
      <c r="R659" s="10"/>
      <c r="S659" s="10"/>
      <c r="T659" s="10"/>
      <c r="U659" s="10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8"/>
      <c r="O660" s="9"/>
      <c r="P660" s="9"/>
      <c r="Q660" s="10"/>
      <c r="R660" s="10"/>
      <c r="S660" s="10"/>
      <c r="T660" s="10"/>
      <c r="U660" s="10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8"/>
      <c r="O661" s="9"/>
      <c r="P661" s="9"/>
      <c r="Q661" s="10"/>
      <c r="R661" s="10"/>
      <c r="S661" s="10"/>
      <c r="T661" s="10"/>
      <c r="U661" s="10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8"/>
      <c r="O662" s="9"/>
      <c r="P662" s="9"/>
      <c r="Q662" s="10"/>
      <c r="R662" s="10"/>
      <c r="S662" s="10"/>
      <c r="T662" s="10"/>
      <c r="U662" s="10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8"/>
      <c r="O663" s="9"/>
      <c r="P663" s="9"/>
      <c r="Q663" s="10"/>
      <c r="R663" s="10"/>
      <c r="S663" s="10"/>
      <c r="T663" s="10"/>
      <c r="U663" s="10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8"/>
      <c r="O664" s="9"/>
      <c r="P664" s="9"/>
      <c r="Q664" s="10"/>
      <c r="R664" s="10"/>
      <c r="S664" s="10"/>
      <c r="T664" s="10"/>
      <c r="U664" s="10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8"/>
      <c r="O665" s="9"/>
      <c r="P665" s="9"/>
      <c r="Q665" s="10"/>
      <c r="R665" s="10"/>
      <c r="S665" s="10"/>
      <c r="T665" s="10"/>
      <c r="U665" s="10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8"/>
      <c r="O666" s="9"/>
      <c r="P666" s="9"/>
      <c r="Q666" s="10"/>
      <c r="R666" s="10"/>
      <c r="S666" s="10"/>
      <c r="T666" s="10"/>
      <c r="U666" s="10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8"/>
      <c r="O667" s="9"/>
      <c r="P667" s="9"/>
      <c r="Q667" s="10"/>
      <c r="R667" s="10"/>
      <c r="S667" s="10"/>
      <c r="T667" s="10"/>
      <c r="U667" s="10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8"/>
      <c r="O668" s="9"/>
      <c r="P668" s="9"/>
      <c r="Q668" s="10"/>
      <c r="R668" s="10"/>
      <c r="S668" s="10"/>
      <c r="T668" s="10"/>
      <c r="U668" s="10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8"/>
      <c r="O669" s="9"/>
      <c r="P669" s="9"/>
      <c r="Q669" s="10"/>
      <c r="R669" s="10"/>
      <c r="S669" s="10"/>
      <c r="T669" s="10"/>
      <c r="U669" s="10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8"/>
      <c r="O670" s="9"/>
      <c r="P670" s="9"/>
      <c r="Q670" s="10"/>
      <c r="R670" s="10"/>
      <c r="S670" s="10"/>
      <c r="T670" s="10"/>
      <c r="U670" s="10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8"/>
      <c r="O671" s="9"/>
      <c r="P671" s="9"/>
      <c r="Q671" s="10"/>
      <c r="R671" s="10"/>
      <c r="S671" s="10"/>
      <c r="T671" s="10"/>
      <c r="U671" s="10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8"/>
      <c r="O672" s="9"/>
      <c r="P672" s="9"/>
      <c r="Q672" s="10"/>
      <c r="R672" s="10"/>
      <c r="S672" s="10"/>
      <c r="T672" s="10"/>
      <c r="U672" s="10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8"/>
      <c r="O673" s="9"/>
      <c r="P673" s="9"/>
      <c r="Q673" s="10"/>
      <c r="R673" s="10"/>
      <c r="S673" s="10"/>
      <c r="T673" s="10"/>
      <c r="U673" s="10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8"/>
      <c r="O674" s="9"/>
      <c r="P674" s="9"/>
      <c r="Q674" s="10"/>
      <c r="R674" s="10"/>
      <c r="S674" s="10"/>
      <c r="T674" s="10"/>
      <c r="U674" s="10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8"/>
      <c r="O675" s="9"/>
      <c r="P675" s="9"/>
      <c r="Q675" s="10"/>
      <c r="R675" s="10"/>
      <c r="S675" s="10"/>
      <c r="T675" s="10"/>
      <c r="U675" s="10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8"/>
      <c r="O676" s="9"/>
      <c r="P676" s="9"/>
      <c r="Q676" s="10"/>
      <c r="R676" s="10"/>
      <c r="S676" s="10"/>
      <c r="T676" s="10"/>
      <c r="U676" s="10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8"/>
      <c r="O677" s="9"/>
      <c r="P677" s="9"/>
      <c r="Q677" s="10"/>
      <c r="R677" s="10"/>
      <c r="S677" s="10"/>
      <c r="T677" s="10"/>
      <c r="U677" s="10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8"/>
      <c r="O678" s="9"/>
      <c r="P678" s="9"/>
      <c r="Q678" s="10"/>
      <c r="R678" s="10"/>
      <c r="S678" s="10"/>
      <c r="T678" s="10"/>
      <c r="U678" s="10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8"/>
      <c r="O679" s="9"/>
      <c r="P679" s="9"/>
      <c r="Q679" s="10"/>
      <c r="R679" s="10"/>
      <c r="S679" s="10"/>
      <c r="T679" s="10"/>
      <c r="U679" s="10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8"/>
      <c r="O680" s="9"/>
      <c r="P680" s="9"/>
      <c r="Q680" s="10"/>
      <c r="R680" s="10"/>
      <c r="S680" s="10"/>
      <c r="T680" s="10"/>
      <c r="U680" s="10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8"/>
      <c r="O681" s="9"/>
      <c r="P681" s="9"/>
      <c r="Q681" s="10"/>
      <c r="R681" s="10"/>
      <c r="S681" s="10"/>
      <c r="T681" s="10"/>
      <c r="U681" s="10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8"/>
      <c r="O682" s="9"/>
      <c r="P682" s="9"/>
      <c r="Q682" s="10"/>
      <c r="R682" s="10"/>
      <c r="S682" s="10"/>
      <c r="T682" s="10"/>
      <c r="U682" s="10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8"/>
      <c r="O683" s="9"/>
      <c r="P683" s="9"/>
      <c r="Q683" s="10"/>
      <c r="R683" s="10"/>
      <c r="S683" s="10"/>
      <c r="T683" s="10"/>
      <c r="U683" s="10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8"/>
      <c r="O684" s="9"/>
      <c r="P684" s="9"/>
      <c r="Q684" s="10"/>
      <c r="R684" s="10"/>
      <c r="S684" s="10"/>
      <c r="T684" s="10"/>
      <c r="U684" s="10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8"/>
      <c r="O685" s="9"/>
      <c r="P685" s="9"/>
      <c r="Q685" s="10"/>
      <c r="R685" s="10"/>
      <c r="S685" s="10"/>
      <c r="T685" s="10"/>
      <c r="U685" s="10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8"/>
      <c r="O686" s="9"/>
      <c r="P686" s="9"/>
      <c r="Q686" s="10"/>
      <c r="R686" s="10"/>
      <c r="S686" s="10"/>
      <c r="T686" s="10"/>
      <c r="U686" s="10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8"/>
      <c r="O687" s="9"/>
      <c r="P687" s="9"/>
      <c r="Q687" s="10"/>
      <c r="R687" s="10"/>
      <c r="S687" s="10"/>
      <c r="T687" s="10"/>
      <c r="U687" s="10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8"/>
      <c r="O688" s="9"/>
      <c r="P688" s="9"/>
      <c r="Q688" s="10"/>
      <c r="R688" s="10"/>
      <c r="S688" s="10"/>
      <c r="T688" s="10"/>
      <c r="U688" s="10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8"/>
      <c r="O689" s="9"/>
      <c r="P689" s="9"/>
      <c r="Q689" s="10"/>
      <c r="R689" s="10"/>
      <c r="S689" s="10"/>
      <c r="T689" s="10"/>
      <c r="U689" s="10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8"/>
      <c r="O690" s="9"/>
      <c r="P690" s="9"/>
      <c r="Q690" s="10"/>
      <c r="R690" s="10"/>
      <c r="S690" s="10"/>
      <c r="T690" s="10"/>
      <c r="U690" s="10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8"/>
      <c r="O691" s="9"/>
      <c r="P691" s="9"/>
      <c r="Q691" s="10"/>
      <c r="R691" s="10"/>
      <c r="S691" s="10"/>
      <c r="T691" s="10"/>
      <c r="U691" s="10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8"/>
      <c r="O692" s="9"/>
      <c r="P692" s="9"/>
      <c r="Q692" s="10"/>
      <c r="R692" s="10"/>
      <c r="S692" s="10"/>
      <c r="T692" s="10"/>
      <c r="U692" s="10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8"/>
      <c r="O693" s="9"/>
      <c r="P693" s="9"/>
      <c r="Q693" s="10"/>
      <c r="R693" s="10"/>
      <c r="S693" s="10"/>
      <c r="T693" s="10"/>
      <c r="U693" s="10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8"/>
      <c r="O694" s="9"/>
      <c r="P694" s="9"/>
      <c r="Q694" s="10"/>
      <c r="R694" s="10"/>
      <c r="S694" s="10"/>
      <c r="T694" s="10"/>
      <c r="U694" s="10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8"/>
      <c r="O695" s="9"/>
      <c r="P695" s="9"/>
      <c r="Q695" s="10"/>
      <c r="R695" s="10"/>
      <c r="S695" s="10"/>
      <c r="T695" s="10"/>
      <c r="U695" s="10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8"/>
      <c r="O696" s="9"/>
      <c r="P696" s="9"/>
      <c r="Q696" s="10"/>
      <c r="R696" s="10"/>
      <c r="S696" s="10"/>
      <c r="T696" s="10"/>
      <c r="U696" s="10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8"/>
      <c r="O697" s="9"/>
      <c r="P697" s="9"/>
      <c r="Q697" s="10"/>
      <c r="R697" s="10"/>
      <c r="S697" s="10"/>
      <c r="T697" s="10"/>
      <c r="U697" s="10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8"/>
      <c r="O698" s="9"/>
      <c r="P698" s="9"/>
      <c r="Q698" s="10"/>
      <c r="R698" s="10"/>
      <c r="S698" s="10"/>
      <c r="T698" s="10"/>
      <c r="U698" s="10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8"/>
      <c r="O699" s="9"/>
      <c r="P699" s="9"/>
      <c r="Q699" s="10"/>
      <c r="R699" s="10"/>
      <c r="S699" s="10"/>
      <c r="T699" s="10"/>
      <c r="U699" s="10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8"/>
      <c r="O700" s="9"/>
      <c r="P700" s="9"/>
      <c r="Q700" s="10"/>
      <c r="R700" s="10"/>
      <c r="S700" s="10"/>
      <c r="T700" s="10"/>
      <c r="U700" s="10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8"/>
      <c r="O701" s="9"/>
      <c r="P701" s="9"/>
      <c r="Q701" s="10"/>
      <c r="R701" s="10"/>
      <c r="S701" s="10"/>
      <c r="T701" s="10"/>
      <c r="U701" s="10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8"/>
      <c r="O702" s="9"/>
      <c r="P702" s="9"/>
      <c r="Q702" s="10"/>
      <c r="R702" s="10"/>
      <c r="S702" s="10"/>
      <c r="T702" s="10"/>
      <c r="U702" s="10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8"/>
      <c r="O703" s="9"/>
      <c r="P703" s="9"/>
      <c r="Q703" s="10"/>
      <c r="R703" s="10"/>
      <c r="S703" s="10"/>
      <c r="T703" s="10"/>
      <c r="U703" s="10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8"/>
      <c r="O704" s="9"/>
      <c r="P704" s="9"/>
      <c r="Q704" s="10"/>
      <c r="R704" s="10"/>
      <c r="S704" s="10"/>
      <c r="T704" s="10"/>
      <c r="U704" s="10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8"/>
      <c r="O705" s="9"/>
      <c r="P705" s="9"/>
      <c r="Q705" s="10"/>
      <c r="R705" s="10"/>
      <c r="S705" s="10"/>
      <c r="T705" s="10"/>
      <c r="U705" s="10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8"/>
      <c r="O706" s="9"/>
      <c r="P706" s="9"/>
      <c r="Q706" s="10"/>
      <c r="R706" s="10"/>
      <c r="S706" s="10"/>
      <c r="T706" s="10"/>
      <c r="U706" s="10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8"/>
      <c r="O707" s="9"/>
      <c r="P707" s="9"/>
      <c r="Q707" s="10"/>
      <c r="R707" s="10"/>
      <c r="S707" s="10"/>
      <c r="T707" s="10"/>
      <c r="U707" s="10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8"/>
      <c r="O708" s="9"/>
      <c r="P708" s="9"/>
      <c r="Q708" s="10"/>
      <c r="R708" s="10"/>
      <c r="S708" s="10"/>
      <c r="T708" s="10"/>
      <c r="U708" s="10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8"/>
      <c r="O709" s="9"/>
      <c r="P709" s="9"/>
      <c r="Q709" s="10"/>
      <c r="R709" s="10"/>
      <c r="S709" s="10"/>
      <c r="T709" s="10"/>
      <c r="U709" s="10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8"/>
      <c r="O710" s="9"/>
      <c r="P710" s="9"/>
      <c r="Q710" s="10"/>
      <c r="R710" s="10"/>
      <c r="S710" s="10"/>
      <c r="T710" s="10"/>
      <c r="U710" s="10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8"/>
      <c r="O711" s="9"/>
      <c r="P711" s="9"/>
      <c r="Q711" s="10"/>
      <c r="R711" s="10"/>
      <c r="S711" s="10"/>
      <c r="T711" s="10"/>
      <c r="U711" s="10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8"/>
      <c r="O712" s="9"/>
      <c r="P712" s="9"/>
      <c r="Q712" s="10"/>
      <c r="R712" s="10"/>
      <c r="S712" s="10"/>
      <c r="T712" s="10"/>
      <c r="U712" s="10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8"/>
      <c r="O713" s="9"/>
      <c r="P713" s="9"/>
      <c r="Q713" s="10"/>
      <c r="R713" s="10"/>
      <c r="S713" s="10"/>
      <c r="T713" s="10"/>
      <c r="U713" s="10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  <c r="BS713" s="5"/>
      <c r="BT713" s="5"/>
      <c r="BU713" s="5"/>
      <c r="BV713" s="5"/>
      <c r="BW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8"/>
      <c r="O714" s="9"/>
      <c r="P714" s="9"/>
      <c r="Q714" s="10"/>
      <c r="R714" s="10"/>
      <c r="S714" s="10"/>
      <c r="T714" s="10"/>
      <c r="U714" s="10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8"/>
      <c r="O715" s="9"/>
      <c r="P715" s="9"/>
      <c r="Q715" s="10"/>
      <c r="R715" s="10"/>
      <c r="S715" s="10"/>
      <c r="T715" s="10"/>
      <c r="U715" s="10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8"/>
      <c r="O716" s="9"/>
      <c r="P716" s="9"/>
      <c r="Q716" s="10"/>
      <c r="R716" s="10"/>
      <c r="S716" s="10"/>
      <c r="T716" s="10"/>
      <c r="U716" s="10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8"/>
      <c r="O717" s="9"/>
      <c r="P717" s="9"/>
      <c r="Q717" s="10"/>
      <c r="R717" s="10"/>
      <c r="S717" s="10"/>
      <c r="T717" s="10"/>
      <c r="U717" s="10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8"/>
      <c r="O718" s="9"/>
      <c r="P718" s="9"/>
      <c r="Q718" s="10"/>
      <c r="R718" s="10"/>
      <c r="S718" s="10"/>
      <c r="T718" s="10"/>
      <c r="U718" s="10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8"/>
      <c r="O719" s="9"/>
      <c r="P719" s="9"/>
      <c r="Q719" s="10"/>
      <c r="R719" s="10"/>
      <c r="S719" s="10"/>
      <c r="T719" s="10"/>
      <c r="U719" s="10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8"/>
      <c r="O720" s="9"/>
      <c r="P720" s="9"/>
      <c r="Q720" s="10"/>
      <c r="R720" s="10"/>
      <c r="S720" s="10"/>
      <c r="T720" s="10"/>
      <c r="U720" s="10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8"/>
      <c r="O721" s="9"/>
      <c r="P721" s="9"/>
      <c r="Q721" s="10"/>
      <c r="R721" s="10"/>
      <c r="S721" s="10"/>
      <c r="T721" s="10"/>
      <c r="U721" s="10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8"/>
      <c r="O722" s="9"/>
      <c r="P722" s="9"/>
      <c r="Q722" s="10"/>
      <c r="R722" s="10"/>
      <c r="S722" s="10"/>
      <c r="T722" s="10"/>
      <c r="U722" s="10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8"/>
      <c r="O723" s="9"/>
      <c r="P723" s="9"/>
      <c r="Q723" s="10"/>
      <c r="R723" s="10"/>
      <c r="S723" s="10"/>
      <c r="T723" s="10"/>
      <c r="U723" s="10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  <c r="BS723" s="5"/>
      <c r="BT723" s="5"/>
      <c r="BU723" s="5"/>
      <c r="BV723" s="5"/>
      <c r="BW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8"/>
      <c r="O724" s="9"/>
      <c r="P724" s="9"/>
      <c r="Q724" s="10"/>
      <c r="R724" s="10"/>
      <c r="S724" s="10"/>
      <c r="T724" s="10"/>
      <c r="U724" s="10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8"/>
      <c r="O725" s="9"/>
      <c r="P725" s="9"/>
      <c r="Q725" s="10"/>
      <c r="R725" s="10"/>
      <c r="S725" s="10"/>
      <c r="T725" s="10"/>
      <c r="U725" s="10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8"/>
      <c r="O726" s="9"/>
      <c r="P726" s="9"/>
      <c r="Q726" s="10"/>
      <c r="R726" s="10"/>
      <c r="S726" s="10"/>
      <c r="T726" s="10"/>
      <c r="U726" s="10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8"/>
      <c r="O727" s="9"/>
      <c r="P727" s="9"/>
      <c r="Q727" s="10"/>
      <c r="R727" s="10"/>
      <c r="S727" s="10"/>
      <c r="T727" s="10"/>
      <c r="U727" s="10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8"/>
      <c r="O728" s="9"/>
      <c r="P728" s="9"/>
      <c r="Q728" s="10"/>
      <c r="R728" s="10"/>
      <c r="S728" s="10"/>
      <c r="T728" s="10"/>
      <c r="U728" s="10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  <c r="BS728" s="5"/>
      <c r="BT728" s="5"/>
      <c r="BU728" s="5"/>
      <c r="BV728" s="5"/>
      <c r="BW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8"/>
      <c r="O729" s="9"/>
      <c r="P729" s="9"/>
      <c r="Q729" s="10"/>
      <c r="R729" s="10"/>
      <c r="S729" s="10"/>
      <c r="T729" s="10"/>
      <c r="U729" s="10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  <c r="BP729" s="5"/>
      <c r="BQ729" s="5"/>
      <c r="BR729" s="5"/>
      <c r="BS729" s="5"/>
      <c r="BT729" s="5"/>
      <c r="BU729" s="5"/>
      <c r="BV729" s="5"/>
      <c r="BW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8"/>
      <c r="O730" s="9"/>
      <c r="P730" s="9"/>
      <c r="Q730" s="10"/>
      <c r="R730" s="10"/>
      <c r="S730" s="10"/>
      <c r="T730" s="10"/>
      <c r="U730" s="10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  <c r="BT730" s="5"/>
      <c r="BU730" s="5"/>
      <c r="BV730" s="5"/>
      <c r="BW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8"/>
      <c r="O731" s="9"/>
      <c r="P731" s="9"/>
      <c r="Q731" s="10"/>
      <c r="R731" s="10"/>
      <c r="S731" s="10"/>
      <c r="T731" s="10"/>
      <c r="U731" s="10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  <c r="BT731" s="5"/>
      <c r="BU731" s="5"/>
      <c r="BV731" s="5"/>
      <c r="BW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8"/>
      <c r="O732" s="9"/>
      <c r="P732" s="9"/>
      <c r="Q732" s="10"/>
      <c r="R732" s="10"/>
      <c r="S732" s="10"/>
      <c r="T732" s="10"/>
      <c r="U732" s="10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  <c r="BP732" s="5"/>
      <c r="BQ732" s="5"/>
      <c r="BR732" s="5"/>
      <c r="BS732" s="5"/>
      <c r="BT732" s="5"/>
      <c r="BU732" s="5"/>
      <c r="BV732" s="5"/>
      <c r="BW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8"/>
      <c r="O733" s="9"/>
      <c r="P733" s="9"/>
      <c r="Q733" s="10"/>
      <c r="R733" s="10"/>
      <c r="S733" s="10"/>
      <c r="T733" s="10"/>
      <c r="U733" s="10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  <c r="BP733" s="5"/>
      <c r="BQ733" s="5"/>
      <c r="BR733" s="5"/>
      <c r="BS733" s="5"/>
      <c r="BT733" s="5"/>
      <c r="BU733" s="5"/>
      <c r="BV733" s="5"/>
      <c r="BW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8"/>
      <c r="O734" s="9"/>
      <c r="P734" s="9"/>
      <c r="Q734" s="10"/>
      <c r="R734" s="10"/>
      <c r="S734" s="10"/>
      <c r="T734" s="10"/>
      <c r="U734" s="10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  <c r="BP734" s="5"/>
      <c r="BQ734" s="5"/>
      <c r="BR734" s="5"/>
      <c r="BS734" s="5"/>
      <c r="BT734" s="5"/>
      <c r="BU734" s="5"/>
      <c r="BV734" s="5"/>
      <c r="BW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8"/>
      <c r="O735" s="9"/>
      <c r="P735" s="9"/>
      <c r="Q735" s="10"/>
      <c r="R735" s="10"/>
      <c r="S735" s="10"/>
      <c r="T735" s="10"/>
      <c r="U735" s="10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  <c r="BP735" s="5"/>
      <c r="BQ735" s="5"/>
      <c r="BR735" s="5"/>
      <c r="BS735" s="5"/>
      <c r="BT735" s="5"/>
      <c r="BU735" s="5"/>
      <c r="BV735" s="5"/>
      <c r="BW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8"/>
      <c r="O736" s="9"/>
      <c r="P736" s="9"/>
      <c r="Q736" s="10"/>
      <c r="R736" s="10"/>
      <c r="S736" s="10"/>
      <c r="T736" s="10"/>
      <c r="U736" s="10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  <c r="BP736" s="5"/>
      <c r="BQ736" s="5"/>
      <c r="BR736" s="5"/>
      <c r="BS736" s="5"/>
      <c r="BT736" s="5"/>
      <c r="BU736" s="5"/>
      <c r="BV736" s="5"/>
      <c r="BW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8"/>
      <c r="O737" s="9"/>
      <c r="P737" s="9"/>
      <c r="Q737" s="10"/>
      <c r="R737" s="10"/>
      <c r="S737" s="10"/>
      <c r="T737" s="10"/>
      <c r="U737" s="10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  <c r="BP737" s="5"/>
      <c r="BQ737" s="5"/>
      <c r="BR737" s="5"/>
      <c r="BS737" s="5"/>
      <c r="BT737" s="5"/>
      <c r="BU737" s="5"/>
      <c r="BV737" s="5"/>
      <c r="BW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8"/>
      <c r="O738" s="9"/>
      <c r="P738" s="9"/>
      <c r="Q738" s="10"/>
      <c r="R738" s="10"/>
      <c r="S738" s="10"/>
      <c r="T738" s="10"/>
      <c r="U738" s="10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  <c r="BS738" s="5"/>
      <c r="BT738" s="5"/>
      <c r="BU738" s="5"/>
      <c r="BV738" s="5"/>
      <c r="BW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8"/>
      <c r="O739" s="9"/>
      <c r="P739" s="9"/>
      <c r="Q739" s="10"/>
      <c r="R739" s="10"/>
      <c r="S739" s="10"/>
      <c r="T739" s="10"/>
      <c r="U739" s="10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8"/>
      <c r="O740" s="9"/>
      <c r="P740" s="9"/>
      <c r="Q740" s="10"/>
      <c r="R740" s="10"/>
      <c r="S740" s="10"/>
      <c r="T740" s="10"/>
      <c r="U740" s="10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  <c r="BS740" s="5"/>
      <c r="BT740" s="5"/>
      <c r="BU740" s="5"/>
      <c r="BV740" s="5"/>
      <c r="BW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8"/>
      <c r="O741" s="9"/>
      <c r="P741" s="9"/>
      <c r="Q741" s="10"/>
      <c r="R741" s="10"/>
      <c r="S741" s="10"/>
      <c r="T741" s="10"/>
      <c r="U741" s="10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  <c r="BP741" s="5"/>
      <c r="BQ741" s="5"/>
      <c r="BR741" s="5"/>
      <c r="BS741" s="5"/>
      <c r="BT741" s="5"/>
      <c r="BU741" s="5"/>
      <c r="BV741" s="5"/>
      <c r="BW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8"/>
      <c r="O742" s="9"/>
      <c r="P742" s="9"/>
      <c r="Q742" s="10"/>
      <c r="R742" s="10"/>
      <c r="S742" s="10"/>
      <c r="T742" s="10"/>
      <c r="U742" s="10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  <c r="BP742" s="5"/>
      <c r="BQ742" s="5"/>
      <c r="BR742" s="5"/>
      <c r="BS742" s="5"/>
      <c r="BT742" s="5"/>
      <c r="BU742" s="5"/>
      <c r="BV742" s="5"/>
      <c r="BW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8"/>
      <c r="O743" s="9"/>
      <c r="P743" s="9"/>
      <c r="Q743" s="10"/>
      <c r="R743" s="10"/>
      <c r="S743" s="10"/>
      <c r="T743" s="10"/>
      <c r="U743" s="10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  <c r="BP743" s="5"/>
      <c r="BQ743" s="5"/>
      <c r="BR743" s="5"/>
      <c r="BS743" s="5"/>
      <c r="BT743" s="5"/>
      <c r="BU743" s="5"/>
      <c r="BV743" s="5"/>
      <c r="BW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8"/>
      <c r="O744" s="9"/>
      <c r="P744" s="9"/>
      <c r="Q744" s="10"/>
      <c r="R744" s="10"/>
      <c r="S744" s="10"/>
      <c r="T744" s="10"/>
      <c r="U744" s="10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  <c r="BP744" s="5"/>
      <c r="BQ744" s="5"/>
      <c r="BR744" s="5"/>
      <c r="BS744" s="5"/>
      <c r="BT744" s="5"/>
      <c r="BU744" s="5"/>
      <c r="BV744" s="5"/>
      <c r="BW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8"/>
      <c r="O745" s="9"/>
      <c r="P745" s="9"/>
      <c r="Q745" s="10"/>
      <c r="R745" s="10"/>
      <c r="S745" s="10"/>
      <c r="T745" s="10"/>
      <c r="U745" s="10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  <c r="BP745" s="5"/>
      <c r="BQ745" s="5"/>
      <c r="BR745" s="5"/>
      <c r="BS745" s="5"/>
      <c r="BT745" s="5"/>
      <c r="BU745" s="5"/>
      <c r="BV745" s="5"/>
      <c r="BW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8"/>
      <c r="O746" s="9"/>
      <c r="P746" s="9"/>
      <c r="Q746" s="10"/>
      <c r="R746" s="10"/>
      <c r="S746" s="10"/>
      <c r="T746" s="10"/>
      <c r="U746" s="10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  <c r="BP746" s="5"/>
      <c r="BQ746" s="5"/>
      <c r="BR746" s="5"/>
      <c r="BS746" s="5"/>
      <c r="BT746" s="5"/>
      <c r="BU746" s="5"/>
      <c r="BV746" s="5"/>
      <c r="BW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8"/>
      <c r="O747" s="9"/>
      <c r="P747" s="9"/>
      <c r="Q747" s="10"/>
      <c r="R747" s="10"/>
      <c r="S747" s="10"/>
      <c r="T747" s="10"/>
      <c r="U747" s="10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  <c r="BP747" s="5"/>
      <c r="BQ747" s="5"/>
      <c r="BR747" s="5"/>
      <c r="BS747" s="5"/>
      <c r="BT747" s="5"/>
      <c r="BU747" s="5"/>
      <c r="BV747" s="5"/>
      <c r="BW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8"/>
      <c r="O748" s="9"/>
      <c r="P748" s="9"/>
      <c r="Q748" s="10"/>
      <c r="R748" s="10"/>
      <c r="S748" s="10"/>
      <c r="T748" s="10"/>
      <c r="U748" s="10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  <c r="BP748" s="5"/>
      <c r="BQ748" s="5"/>
      <c r="BR748" s="5"/>
      <c r="BS748" s="5"/>
      <c r="BT748" s="5"/>
      <c r="BU748" s="5"/>
      <c r="BV748" s="5"/>
      <c r="BW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8"/>
      <c r="O749" s="9"/>
      <c r="P749" s="9"/>
      <c r="Q749" s="10"/>
      <c r="R749" s="10"/>
      <c r="S749" s="10"/>
      <c r="T749" s="10"/>
      <c r="U749" s="10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  <c r="BP749" s="5"/>
      <c r="BQ749" s="5"/>
      <c r="BR749" s="5"/>
      <c r="BS749" s="5"/>
      <c r="BT749" s="5"/>
      <c r="BU749" s="5"/>
      <c r="BV749" s="5"/>
      <c r="BW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8"/>
      <c r="O750" s="9"/>
      <c r="P750" s="9"/>
      <c r="Q750" s="10"/>
      <c r="R750" s="10"/>
      <c r="S750" s="10"/>
      <c r="T750" s="10"/>
      <c r="U750" s="10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  <c r="BP750" s="5"/>
      <c r="BQ750" s="5"/>
      <c r="BR750" s="5"/>
      <c r="BS750" s="5"/>
      <c r="BT750" s="5"/>
      <c r="BU750" s="5"/>
      <c r="BV750" s="5"/>
      <c r="BW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8"/>
      <c r="O751" s="9"/>
      <c r="P751" s="9"/>
      <c r="Q751" s="10"/>
      <c r="R751" s="10"/>
      <c r="S751" s="10"/>
      <c r="T751" s="10"/>
      <c r="U751" s="10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  <c r="BP751" s="5"/>
      <c r="BQ751" s="5"/>
      <c r="BR751" s="5"/>
      <c r="BS751" s="5"/>
      <c r="BT751" s="5"/>
      <c r="BU751" s="5"/>
      <c r="BV751" s="5"/>
      <c r="BW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8"/>
      <c r="O752" s="9"/>
      <c r="P752" s="9"/>
      <c r="Q752" s="10"/>
      <c r="R752" s="10"/>
      <c r="S752" s="10"/>
      <c r="T752" s="10"/>
      <c r="U752" s="10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  <c r="BP752" s="5"/>
      <c r="BQ752" s="5"/>
      <c r="BR752" s="5"/>
      <c r="BS752" s="5"/>
      <c r="BT752" s="5"/>
      <c r="BU752" s="5"/>
      <c r="BV752" s="5"/>
      <c r="BW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8"/>
      <c r="O753" s="9"/>
      <c r="P753" s="9"/>
      <c r="Q753" s="10"/>
      <c r="R753" s="10"/>
      <c r="S753" s="10"/>
      <c r="T753" s="10"/>
      <c r="U753" s="10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  <c r="BS753" s="5"/>
      <c r="BT753" s="5"/>
      <c r="BU753" s="5"/>
      <c r="BV753" s="5"/>
      <c r="BW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8"/>
      <c r="O754" s="9"/>
      <c r="P754" s="9"/>
      <c r="Q754" s="10"/>
      <c r="R754" s="10"/>
      <c r="S754" s="10"/>
      <c r="T754" s="10"/>
      <c r="U754" s="10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  <c r="BP754" s="5"/>
      <c r="BQ754" s="5"/>
      <c r="BR754" s="5"/>
      <c r="BS754" s="5"/>
      <c r="BT754" s="5"/>
      <c r="BU754" s="5"/>
      <c r="BV754" s="5"/>
      <c r="BW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8"/>
      <c r="O755" s="9"/>
      <c r="P755" s="9"/>
      <c r="Q755" s="10"/>
      <c r="R755" s="10"/>
      <c r="S755" s="10"/>
      <c r="T755" s="10"/>
      <c r="U755" s="10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  <c r="BP755" s="5"/>
      <c r="BQ755" s="5"/>
      <c r="BR755" s="5"/>
      <c r="BS755" s="5"/>
      <c r="BT755" s="5"/>
      <c r="BU755" s="5"/>
      <c r="BV755" s="5"/>
      <c r="BW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8"/>
      <c r="O756" s="9"/>
      <c r="P756" s="9"/>
      <c r="Q756" s="10"/>
      <c r="R756" s="10"/>
      <c r="S756" s="10"/>
      <c r="T756" s="10"/>
      <c r="U756" s="10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  <c r="BP756" s="5"/>
      <c r="BQ756" s="5"/>
      <c r="BR756" s="5"/>
      <c r="BS756" s="5"/>
      <c r="BT756" s="5"/>
      <c r="BU756" s="5"/>
      <c r="BV756" s="5"/>
      <c r="BW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8"/>
      <c r="O757" s="9"/>
      <c r="P757" s="9"/>
      <c r="Q757" s="10"/>
      <c r="R757" s="10"/>
      <c r="S757" s="10"/>
      <c r="T757" s="10"/>
      <c r="U757" s="10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  <c r="BP757" s="5"/>
      <c r="BQ757" s="5"/>
      <c r="BR757" s="5"/>
      <c r="BS757" s="5"/>
      <c r="BT757" s="5"/>
      <c r="BU757" s="5"/>
      <c r="BV757" s="5"/>
      <c r="BW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8"/>
      <c r="O758" s="9"/>
      <c r="P758" s="9"/>
      <c r="Q758" s="10"/>
      <c r="R758" s="10"/>
      <c r="S758" s="10"/>
      <c r="T758" s="10"/>
      <c r="U758" s="10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  <c r="BP758" s="5"/>
      <c r="BQ758" s="5"/>
      <c r="BR758" s="5"/>
      <c r="BS758" s="5"/>
      <c r="BT758" s="5"/>
      <c r="BU758" s="5"/>
      <c r="BV758" s="5"/>
      <c r="BW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8"/>
      <c r="O759" s="9"/>
      <c r="P759" s="9"/>
      <c r="Q759" s="10"/>
      <c r="R759" s="10"/>
      <c r="S759" s="10"/>
      <c r="T759" s="10"/>
      <c r="U759" s="10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  <c r="BP759" s="5"/>
      <c r="BQ759" s="5"/>
      <c r="BR759" s="5"/>
      <c r="BS759" s="5"/>
      <c r="BT759" s="5"/>
      <c r="BU759" s="5"/>
      <c r="BV759" s="5"/>
      <c r="BW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8"/>
      <c r="O760" s="9"/>
      <c r="P760" s="9"/>
      <c r="Q760" s="10"/>
      <c r="R760" s="10"/>
      <c r="S760" s="10"/>
      <c r="T760" s="10"/>
      <c r="U760" s="10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  <c r="BP760" s="5"/>
      <c r="BQ760" s="5"/>
      <c r="BR760" s="5"/>
      <c r="BS760" s="5"/>
      <c r="BT760" s="5"/>
      <c r="BU760" s="5"/>
      <c r="BV760" s="5"/>
      <c r="BW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8"/>
      <c r="O761" s="9"/>
      <c r="P761" s="9"/>
      <c r="Q761" s="10"/>
      <c r="R761" s="10"/>
      <c r="S761" s="10"/>
      <c r="T761" s="10"/>
      <c r="U761" s="10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  <c r="BP761" s="5"/>
      <c r="BQ761" s="5"/>
      <c r="BR761" s="5"/>
      <c r="BS761" s="5"/>
      <c r="BT761" s="5"/>
      <c r="BU761" s="5"/>
      <c r="BV761" s="5"/>
      <c r="BW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8"/>
      <c r="O762" s="9"/>
      <c r="P762" s="9"/>
      <c r="Q762" s="10"/>
      <c r="R762" s="10"/>
      <c r="S762" s="10"/>
      <c r="T762" s="10"/>
      <c r="U762" s="10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  <c r="BP762" s="5"/>
      <c r="BQ762" s="5"/>
      <c r="BR762" s="5"/>
      <c r="BS762" s="5"/>
      <c r="BT762" s="5"/>
      <c r="BU762" s="5"/>
      <c r="BV762" s="5"/>
      <c r="BW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8"/>
      <c r="O763" s="9"/>
      <c r="P763" s="9"/>
      <c r="Q763" s="10"/>
      <c r="R763" s="10"/>
      <c r="S763" s="10"/>
      <c r="T763" s="10"/>
      <c r="U763" s="10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  <c r="BP763" s="5"/>
      <c r="BQ763" s="5"/>
      <c r="BR763" s="5"/>
      <c r="BS763" s="5"/>
      <c r="BT763" s="5"/>
      <c r="BU763" s="5"/>
      <c r="BV763" s="5"/>
      <c r="BW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8"/>
      <c r="O764" s="9"/>
      <c r="P764" s="9"/>
      <c r="Q764" s="10"/>
      <c r="R764" s="10"/>
      <c r="S764" s="10"/>
      <c r="T764" s="10"/>
      <c r="U764" s="10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  <c r="BP764" s="5"/>
      <c r="BQ764" s="5"/>
      <c r="BR764" s="5"/>
      <c r="BS764" s="5"/>
      <c r="BT764" s="5"/>
      <c r="BU764" s="5"/>
      <c r="BV764" s="5"/>
      <c r="BW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8"/>
      <c r="O765" s="9"/>
      <c r="P765" s="9"/>
      <c r="Q765" s="10"/>
      <c r="R765" s="10"/>
      <c r="S765" s="10"/>
      <c r="T765" s="10"/>
      <c r="U765" s="10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8"/>
      <c r="O766" s="9"/>
      <c r="P766" s="9"/>
      <c r="Q766" s="10"/>
      <c r="R766" s="10"/>
      <c r="S766" s="10"/>
      <c r="T766" s="10"/>
      <c r="U766" s="10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  <c r="BP766" s="5"/>
      <c r="BQ766" s="5"/>
      <c r="BR766" s="5"/>
      <c r="BS766" s="5"/>
      <c r="BT766" s="5"/>
      <c r="BU766" s="5"/>
      <c r="BV766" s="5"/>
      <c r="BW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8"/>
      <c r="O767" s="9"/>
      <c r="P767" s="9"/>
      <c r="Q767" s="10"/>
      <c r="R767" s="10"/>
      <c r="S767" s="10"/>
      <c r="T767" s="10"/>
      <c r="U767" s="10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  <c r="BP767" s="5"/>
      <c r="BQ767" s="5"/>
      <c r="BR767" s="5"/>
      <c r="BS767" s="5"/>
      <c r="BT767" s="5"/>
      <c r="BU767" s="5"/>
      <c r="BV767" s="5"/>
      <c r="BW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8"/>
      <c r="O768" s="9"/>
      <c r="P768" s="9"/>
      <c r="Q768" s="10"/>
      <c r="R768" s="10"/>
      <c r="S768" s="10"/>
      <c r="T768" s="10"/>
      <c r="U768" s="10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8"/>
      <c r="O769" s="9"/>
      <c r="P769" s="9"/>
      <c r="Q769" s="10"/>
      <c r="R769" s="10"/>
      <c r="S769" s="10"/>
      <c r="T769" s="10"/>
      <c r="U769" s="10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8"/>
      <c r="O770" s="9"/>
      <c r="P770" s="9"/>
      <c r="Q770" s="10"/>
      <c r="R770" s="10"/>
      <c r="S770" s="10"/>
      <c r="T770" s="10"/>
      <c r="U770" s="10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8"/>
      <c r="O771" s="9"/>
      <c r="P771" s="9"/>
      <c r="Q771" s="10"/>
      <c r="R771" s="10"/>
      <c r="S771" s="10"/>
      <c r="T771" s="10"/>
      <c r="U771" s="10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8"/>
      <c r="O772" s="9"/>
      <c r="P772" s="9"/>
      <c r="Q772" s="10"/>
      <c r="R772" s="10"/>
      <c r="S772" s="10"/>
      <c r="T772" s="10"/>
      <c r="U772" s="10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8"/>
      <c r="O773" s="9"/>
      <c r="P773" s="9"/>
      <c r="Q773" s="10"/>
      <c r="R773" s="10"/>
      <c r="S773" s="10"/>
      <c r="T773" s="10"/>
      <c r="U773" s="10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8"/>
      <c r="O774" s="9"/>
      <c r="P774" s="9"/>
      <c r="Q774" s="10"/>
      <c r="R774" s="10"/>
      <c r="S774" s="10"/>
      <c r="T774" s="10"/>
      <c r="U774" s="10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8"/>
      <c r="O775" s="9"/>
      <c r="P775" s="9"/>
      <c r="Q775" s="10"/>
      <c r="R775" s="10"/>
      <c r="S775" s="10"/>
      <c r="T775" s="10"/>
      <c r="U775" s="10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8"/>
      <c r="O776" s="9"/>
      <c r="P776" s="9"/>
      <c r="Q776" s="10"/>
      <c r="R776" s="10"/>
      <c r="S776" s="10"/>
      <c r="T776" s="10"/>
      <c r="U776" s="10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8"/>
      <c r="O777" s="9"/>
      <c r="P777" s="9"/>
      <c r="Q777" s="10"/>
      <c r="R777" s="10"/>
      <c r="S777" s="10"/>
      <c r="T777" s="10"/>
      <c r="U777" s="10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8"/>
      <c r="O778" s="9"/>
      <c r="P778" s="9"/>
      <c r="Q778" s="10"/>
      <c r="R778" s="10"/>
      <c r="S778" s="10"/>
      <c r="T778" s="10"/>
      <c r="U778" s="10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8"/>
      <c r="O779" s="9"/>
      <c r="P779" s="9"/>
      <c r="Q779" s="10"/>
      <c r="R779" s="10"/>
      <c r="S779" s="10"/>
      <c r="T779" s="10"/>
      <c r="U779" s="10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8"/>
      <c r="O780" s="9"/>
      <c r="P780" s="9"/>
      <c r="Q780" s="10"/>
      <c r="R780" s="10"/>
      <c r="S780" s="10"/>
      <c r="T780" s="10"/>
      <c r="U780" s="10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8"/>
      <c r="O781" s="9"/>
      <c r="P781" s="9"/>
      <c r="Q781" s="10"/>
      <c r="R781" s="10"/>
      <c r="S781" s="10"/>
      <c r="T781" s="10"/>
      <c r="U781" s="10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8"/>
      <c r="O782" s="9"/>
      <c r="P782" s="9"/>
      <c r="Q782" s="10"/>
      <c r="R782" s="10"/>
      <c r="S782" s="10"/>
      <c r="T782" s="10"/>
      <c r="U782" s="10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8"/>
      <c r="O783" s="9"/>
      <c r="P783" s="9"/>
      <c r="Q783" s="10"/>
      <c r="R783" s="10"/>
      <c r="S783" s="10"/>
      <c r="T783" s="10"/>
      <c r="U783" s="10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  <c r="BP783" s="5"/>
      <c r="BQ783" s="5"/>
      <c r="BR783" s="5"/>
      <c r="BS783" s="5"/>
      <c r="BT783" s="5"/>
      <c r="BU783" s="5"/>
      <c r="BV783" s="5"/>
      <c r="BW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8"/>
      <c r="O784" s="9"/>
      <c r="P784" s="9"/>
      <c r="Q784" s="10"/>
      <c r="R784" s="10"/>
      <c r="S784" s="10"/>
      <c r="T784" s="10"/>
      <c r="U784" s="10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  <c r="BV784" s="5"/>
      <c r="BW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8"/>
      <c r="O785" s="9"/>
      <c r="P785" s="9"/>
      <c r="Q785" s="10"/>
      <c r="R785" s="10"/>
      <c r="S785" s="10"/>
      <c r="T785" s="10"/>
      <c r="U785" s="10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8"/>
      <c r="O786" s="9"/>
      <c r="P786" s="9"/>
      <c r="Q786" s="10"/>
      <c r="R786" s="10"/>
      <c r="S786" s="10"/>
      <c r="T786" s="10"/>
      <c r="U786" s="10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8"/>
      <c r="O787" s="9"/>
      <c r="P787" s="9"/>
      <c r="Q787" s="10"/>
      <c r="R787" s="10"/>
      <c r="S787" s="10"/>
      <c r="T787" s="10"/>
      <c r="U787" s="10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8"/>
      <c r="O788" s="9"/>
      <c r="P788" s="9"/>
      <c r="Q788" s="10"/>
      <c r="R788" s="10"/>
      <c r="S788" s="10"/>
      <c r="T788" s="10"/>
      <c r="U788" s="10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8"/>
      <c r="O789" s="9"/>
      <c r="P789" s="9"/>
      <c r="Q789" s="10"/>
      <c r="R789" s="10"/>
      <c r="S789" s="10"/>
      <c r="T789" s="10"/>
      <c r="U789" s="10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8"/>
      <c r="O790" s="9"/>
      <c r="P790" s="9"/>
      <c r="Q790" s="10"/>
      <c r="R790" s="10"/>
      <c r="S790" s="10"/>
      <c r="T790" s="10"/>
      <c r="U790" s="10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8"/>
      <c r="O791" s="9"/>
      <c r="P791" s="9"/>
      <c r="Q791" s="10"/>
      <c r="R791" s="10"/>
      <c r="S791" s="10"/>
      <c r="T791" s="10"/>
      <c r="U791" s="10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8"/>
      <c r="O792" s="9"/>
      <c r="P792" s="9"/>
      <c r="Q792" s="10"/>
      <c r="R792" s="10"/>
      <c r="S792" s="10"/>
      <c r="T792" s="10"/>
      <c r="U792" s="10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8"/>
      <c r="O793" s="9"/>
      <c r="P793" s="9"/>
      <c r="Q793" s="10"/>
      <c r="R793" s="10"/>
      <c r="S793" s="10"/>
      <c r="T793" s="10"/>
      <c r="U793" s="10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8"/>
      <c r="O794" s="9"/>
      <c r="P794" s="9"/>
      <c r="Q794" s="10"/>
      <c r="R794" s="10"/>
      <c r="S794" s="10"/>
      <c r="T794" s="10"/>
      <c r="U794" s="10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8"/>
      <c r="O795" s="9"/>
      <c r="P795" s="9"/>
      <c r="Q795" s="10"/>
      <c r="R795" s="10"/>
      <c r="S795" s="10"/>
      <c r="T795" s="10"/>
      <c r="U795" s="10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8"/>
      <c r="O796" s="9"/>
      <c r="P796" s="9"/>
      <c r="Q796" s="10"/>
      <c r="R796" s="10"/>
      <c r="S796" s="10"/>
      <c r="T796" s="10"/>
      <c r="U796" s="10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8"/>
      <c r="O797" s="9"/>
      <c r="P797" s="9"/>
      <c r="Q797" s="10"/>
      <c r="R797" s="10"/>
      <c r="S797" s="10"/>
      <c r="T797" s="10"/>
      <c r="U797" s="10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8"/>
      <c r="O798" s="9"/>
      <c r="P798" s="9"/>
      <c r="Q798" s="10"/>
      <c r="R798" s="10"/>
      <c r="S798" s="10"/>
      <c r="T798" s="10"/>
      <c r="U798" s="10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8"/>
      <c r="O799" s="9"/>
      <c r="P799" s="9"/>
      <c r="Q799" s="10"/>
      <c r="R799" s="10"/>
      <c r="S799" s="10"/>
      <c r="T799" s="10"/>
      <c r="U799" s="10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  <c r="BP799" s="5"/>
      <c r="BQ799" s="5"/>
      <c r="BR799" s="5"/>
      <c r="BS799" s="5"/>
      <c r="BT799" s="5"/>
      <c r="BU799" s="5"/>
      <c r="BV799" s="5"/>
      <c r="BW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8"/>
      <c r="O800" s="9"/>
      <c r="P800" s="9"/>
      <c r="Q800" s="10"/>
      <c r="R800" s="10"/>
      <c r="S800" s="10"/>
      <c r="T800" s="10"/>
      <c r="U800" s="10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  <c r="BP800" s="5"/>
      <c r="BQ800" s="5"/>
      <c r="BR800" s="5"/>
      <c r="BS800" s="5"/>
      <c r="BT800" s="5"/>
      <c r="BU800" s="5"/>
      <c r="BV800" s="5"/>
      <c r="BW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8"/>
      <c r="O801" s="9"/>
      <c r="P801" s="9"/>
      <c r="Q801" s="10"/>
      <c r="R801" s="10"/>
      <c r="S801" s="10"/>
      <c r="T801" s="10"/>
      <c r="U801" s="10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  <c r="BP801" s="5"/>
      <c r="BQ801" s="5"/>
      <c r="BR801" s="5"/>
      <c r="BS801" s="5"/>
      <c r="BT801" s="5"/>
      <c r="BU801" s="5"/>
      <c r="BV801" s="5"/>
      <c r="BW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8"/>
      <c r="O802" s="9"/>
      <c r="P802" s="9"/>
      <c r="Q802" s="10"/>
      <c r="R802" s="10"/>
      <c r="S802" s="10"/>
      <c r="T802" s="10"/>
      <c r="U802" s="10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8"/>
      <c r="O803" s="9"/>
      <c r="P803" s="9"/>
      <c r="Q803" s="10"/>
      <c r="R803" s="10"/>
      <c r="S803" s="10"/>
      <c r="T803" s="10"/>
      <c r="U803" s="10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8"/>
      <c r="O804" s="9"/>
      <c r="P804" s="9"/>
      <c r="Q804" s="10"/>
      <c r="R804" s="10"/>
      <c r="S804" s="10"/>
      <c r="T804" s="10"/>
      <c r="U804" s="10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  <c r="BS804" s="5"/>
      <c r="BT804" s="5"/>
      <c r="BU804" s="5"/>
      <c r="BV804" s="5"/>
      <c r="BW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8"/>
      <c r="O805" s="9"/>
      <c r="P805" s="9"/>
      <c r="Q805" s="10"/>
      <c r="R805" s="10"/>
      <c r="S805" s="10"/>
      <c r="T805" s="10"/>
      <c r="U805" s="10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8"/>
      <c r="O806" s="9"/>
      <c r="P806" s="9"/>
      <c r="Q806" s="10"/>
      <c r="R806" s="10"/>
      <c r="S806" s="10"/>
      <c r="T806" s="10"/>
      <c r="U806" s="10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  <c r="BP806" s="5"/>
      <c r="BQ806" s="5"/>
      <c r="BR806" s="5"/>
      <c r="BS806" s="5"/>
      <c r="BT806" s="5"/>
      <c r="BU806" s="5"/>
      <c r="BV806" s="5"/>
      <c r="BW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8"/>
      <c r="O807" s="9"/>
      <c r="P807" s="9"/>
      <c r="Q807" s="10"/>
      <c r="R807" s="10"/>
      <c r="S807" s="10"/>
      <c r="T807" s="10"/>
      <c r="U807" s="10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  <c r="BP807" s="5"/>
      <c r="BQ807" s="5"/>
      <c r="BR807" s="5"/>
      <c r="BS807" s="5"/>
      <c r="BT807" s="5"/>
      <c r="BU807" s="5"/>
      <c r="BV807" s="5"/>
      <c r="BW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8"/>
      <c r="O808" s="9"/>
      <c r="P808" s="9"/>
      <c r="Q808" s="10"/>
      <c r="R808" s="10"/>
      <c r="S808" s="10"/>
      <c r="T808" s="10"/>
      <c r="U808" s="10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  <c r="BP808" s="5"/>
      <c r="BQ808" s="5"/>
      <c r="BR808" s="5"/>
      <c r="BS808" s="5"/>
      <c r="BT808" s="5"/>
      <c r="BU808" s="5"/>
      <c r="BV808" s="5"/>
      <c r="BW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8"/>
      <c r="O809" s="9"/>
      <c r="P809" s="9"/>
      <c r="Q809" s="10"/>
      <c r="R809" s="10"/>
      <c r="S809" s="10"/>
      <c r="T809" s="10"/>
      <c r="U809" s="10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  <c r="BP809" s="5"/>
      <c r="BQ809" s="5"/>
      <c r="BR809" s="5"/>
      <c r="BS809" s="5"/>
      <c r="BT809" s="5"/>
      <c r="BU809" s="5"/>
      <c r="BV809" s="5"/>
      <c r="BW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8"/>
      <c r="O810" s="9"/>
      <c r="P810" s="9"/>
      <c r="Q810" s="10"/>
      <c r="R810" s="10"/>
      <c r="S810" s="10"/>
      <c r="T810" s="10"/>
      <c r="U810" s="10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  <c r="BP810" s="5"/>
      <c r="BQ810" s="5"/>
      <c r="BR810" s="5"/>
      <c r="BS810" s="5"/>
      <c r="BT810" s="5"/>
      <c r="BU810" s="5"/>
      <c r="BV810" s="5"/>
      <c r="BW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8"/>
      <c r="O811" s="9"/>
      <c r="P811" s="9"/>
      <c r="Q811" s="10"/>
      <c r="R811" s="10"/>
      <c r="S811" s="10"/>
      <c r="T811" s="10"/>
      <c r="U811" s="10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  <c r="BP811" s="5"/>
      <c r="BQ811" s="5"/>
      <c r="BR811" s="5"/>
      <c r="BS811" s="5"/>
      <c r="BT811" s="5"/>
      <c r="BU811" s="5"/>
      <c r="BV811" s="5"/>
      <c r="BW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8"/>
      <c r="O812" s="9"/>
      <c r="P812" s="9"/>
      <c r="Q812" s="10"/>
      <c r="R812" s="10"/>
      <c r="S812" s="10"/>
      <c r="T812" s="10"/>
      <c r="U812" s="10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  <c r="BP812" s="5"/>
      <c r="BQ812" s="5"/>
      <c r="BR812" s="5"/>
      <c r="BS812" s="5"/>
      <c r="BT812" s="5"/>
      <c r="BU812" s="5"/>
      <c r="BV812" s="5"/>
      <c r="BW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8"/>
      <c r="O813" s="9"/>
      <c r="P813" s="9"/>
      <c r="Q813" s="10"/>
      <c r="R813" s="10"/>
      <c r="S813" s="10"/>
      <c r="T813" s="10"/>
      <c r="U813" s="10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  <c r="BP813" s="5"/>
      <c r="BQ813" s="5"/>
      <c r="BR813" s="5"/>
      <c r="BS813" s="5"/>
      <c r="BT813" s="5"/>
      <c r="BU813" s="5"/>
      <c r="BV813" s="5"/>
      <c r="BW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8"/>
      <c r="O814" s="9"/>
      <c r="P814" s="9"/>
      <c r="Q814" s="10"/>
      <c r="R814" s="10"/>
      <c r="S814" s="10"/>
      <c r="T814" s="10"/>
      <c r="U814" s="10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  <c r="BP814" s="5"/>
      <c r="BQ814" s="5"/>
      <c r="BR814" s="5"/>
      <c r="BS814" s="5"/>
      <c r="BT814" s="5"/>
      <c r="BU814" s="5"/>
      <c r="BV814" s="5"/>
      <c r="BW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8"/>
      <c r="O815" s="9"/>
      <c r="P815" s="9"/>
      <c r="Q815" s="10"/>
      <c r="R815" s="10"/>
      <c r="S815" s="10"/>
      <c r="T815" s="10"/>
      <c r="U815" s="10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  <c r="BP815" s="5"/>
      <c r="BQ815" s="5"/>
      <c r="BR815" s="5"/>
      <c r="BS815" s="5"/>
      <c r="BT815" s="5"/>
      <c r="BU815" s="5"/>
      <c r="BV815" s="5"/>
      <c r="BW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8"/>
      <c r="O816" s="9"/>
      <c r="P816" s="9"/>
      <c r="Q816" s="10"/>
      <c r="R816" s="10"/>
      <c r="S816" s="10"/>
      <c r="T816" s="10"/>
      <c r="U816" s="10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  <c r="BO816" s="5"/>
      <c r="BP816" s="5"/>
      <c r="BQ816" s="5"/>
      <c r="BR816" s="5"/>
      <c r="BS816" s="5"/>
      <c r="BT816" s="5"/>
      <c r="BU816" s="5"/>
      <c r="BV816" s="5"/>
      <c r="BW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8"/>
      <c r="O817" s="9"/>
      <c r="P817" s="9"/>
      <c r="Q817" s="10"/>
      <c r="R817" s="10"/>
      <c r="S817" s="10"/>
      <c r="T817" s="10"/>
      <c r="U817" s="10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  <c r="BO817" s="5"/>
      <c r="BP817" s="5"/>
      <c r="BQ817" s="5"/>
      <c r="BR817" s="5"/>
      <c r="BS817" s="5"/>
      <c r="BT817" s="5"/>
      <c r="BU817" s="5"/>
      <c r="BV817" s="5"/>
      <c r="BW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8"/>
      <c r="O818" s="9"/>
      <c r="P818" s="9"/>
      <c r="Q818" s="10"/>
      <c r="R818" s="10"/>
      <c r="S818" s="10"/>
      <c r="T818" s="10"/>
      <c r="U818" s="10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  <c r="BO818" s="5"/>
      <c r="BP818" s="5"/>
      <c r="BQ818" s="5"/>
      <c r="BR818" s="5"/>
      <c r="BS818" s="5"/>
      <c r="BT818" s="5"/>
      <c r="BU818" s="5"/>
      <c r="BV818" s="5"/>
      <c r="BW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8"/>
      <c r="O819" s="9"/>
      <c r="P819" s="9"/>
      <c r="Q819" s="10"/>
      <c r="R819" s="10"/>
      <c r="S819" s="10"/>
      <c r="T819" s="10"/>
      <c r="U819" s="10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  <c r="BO819" s="5"/>
      <c r="BP819" s="5"/>
      <c r="BQ819" s="5"/>
      <c r="BR819" s="5"/>
      <c r="BS819" s="5"/>
      <c r="BT819" s="5"/>
      <c r="BU819" s="5"/>
      <c r="BV819" s="5"/>
      <c r="BW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8"/>
      <c r="O820" s="9"/>
      <c r="P820" s="9"/>
      <c r="Q820" s="10"/>
      <c r="R820" s="10"/>
      <c r="S820" s="10"/>
      <c r="T820" s="10"/>
      <c r="U820" s="10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  <c r="BO820" s="5"/>
      <c r="BP820" s="5"/>
      <c r="BQ820" s="5"/>
      <c r="BR820" s="5"/>
      <c r="BS820" s="5"/>
      <c r="BT820" s="5"/>
      <c r="BU820" s="5"/>
      <c r="BV820" s="5"/>
      <c r="BW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8"/>
      <c r="O821" s="9"/>
      <c r="P821" s="9"/>
      <c r="Q821" s="10"/>
      <c r="R821" s="10"/>
      <c r="S821" s="10"/>
      <c r="T821" s="10"/>
      <c r="U821" s="10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  <c r="BO821" s="5"/>
      <c r="BP821" s="5"/>
      <c r="BQ821" s="5"/>
      <c r="BR821" s="5"/>
      <c r="BS821" s="5"/>
      <c r="BT821" s="5"/>
      <c r="BU821" s="5"/>
      <c r="BV821" s="5"/>
      <c r="BW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8"/>
      <c r="O822" s="9"/>
      <c r="P822" s="9"/>
      <c r="Q822" s="10"/>
      <c r="R822" s="10"/>
      <c r="S822" s="10"/>
      <c r="T822" s="10"/>
      <c r="U822" s="10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  <c r="BO822" s="5"/>
      <c r="BP822" s="5"/>
      <c r="BQ822" s="5"/>
      <c r="BR822" s="5"/>
      <c r="BS822" s="5"/>
      <c r="BT822" s="5"/>
      <c r="BU822" s="5"/>
      <c r="BV822" s="5"/>
      <c r="BW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8"/>
      <c r="O823" s="9"/>
      <c r="P823" s="9"/>
      <c r="Q823" s="10"/>
      <c r="R823" s="10"/>
      <c r="S823" s="10"/>
      <c r="T823" s="10"/>
      <c r="U823" s="10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  <c r="BO823" s="5"/>
      <c r="BP823" s="5"/>
      <c r="BQ823" s="5"/>
      <c r="BR823" s="5"/>
      <c r="BS823" s="5"/>
      <c r="BT823" s="5"/>
      <c r="BU823" s="5"/>
      <c r="BV823" s="5"/>
      <c r="BW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8"/>
      <c r="O824" s="9"/>
      <c r="P824" s="9"/>
      <c r="Q824" s="10"/>
      <c r="R824" s="10"/>
      <c r="S824" s="10"/>
      <c r="T824" s="10"/>
      <c r="U824" s="10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  <c r="BO824" s="5"/>
      <c r="BP824" s="5"/>
      <c r="BQ824" s="5"/>
      <c r="BR824" s="5"/>
      <c r="BS824" s="5"/>
      <c r="BT824" s="5"/>
      <c r="BU824" s="5"/>
      <c r="BV824" s="5"/>
      <c r="BW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8"/>
      <c r="O825" s="9"/>
      <c r="P825" s="9"/>
      <c r="Q825" s="10"/>
      <c r="R825" s="10"/>
      <c r="S825" s="10"/>
      <c r="T825" s="10"/>
      <c r="U825" s="10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  <c r="BO825" s="5"/>
      <c r="BP825" s="5"/>
      <c r="BQ825" s="5"/>
      <c r="BR825" s="5"/>
      <c r="BS825" s="5"/>
      <c r="BT825" s="5"/>
      <c r="BU825" s="5"/>
      <c r="BV825" s="5"/>
      <c r="BW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8"/>
      <c r="O826" s="9"/>
      <c r="P826" s="9"/>
      <c r="Q826" s="10"/>
      <c r="R826" s="10"/>
      <c r="S826" s="10"/>
      <c r="T826" s="10"/>
      <c r="U826" s="10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  <c r="BO826" s="5"/>
      <c r="BP826" s="5"/>
      <c r="BQ826" s="5"/>
      <c r="BR826" s="5"/>
      <c r="BS826" s="5"/>
      <c r="BT826" s="5"/>
      <c r="BU826" s="5"/>
      <c r="BV826" s="5"/>
      <c r="BW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8"/>
      <c r="O827" s="9"/>
      <c r="P827" s="9"/>
      <c r="Q827" s="10"/>
      <c r="R827" s="10"/>
      <c r="S827" s="10"/>
      <c r="T827" s="10"/>
      <c r="U827" s="10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  <c r="BO827" s="5"/>
      <c r="BP827" s="5"/>
      <c r="BQ827" s="5"/>
      <c r="BR827" s="5"/>
      <c r="BS827" s="5"/>
      <c r="BT827" s="5"/>
      <c r="BU827" s="5"/>
      <c r="BV827" s="5"/>
      <c r="BW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8"/>
      <c r="O828" s="9"/>
      <c r="P828" s="9"/>
      <c r="Q828" s="10"/>
      <c r="R828" s="10"/>
      <c r="S828" s="10"/>
      <c r="T828" s="10"/>
      <c r="U828" s="10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  <c r="BO828" s="5"/>
      <c r="BP828" s="5"/>
      <c r="BQ828" s="5"/>
      <c r="BR828" s="5"/>
      <c r="BS828" s="5"/>
      <c r="BT828" s="5"/>
      <c r="BU828" s="5"/>
      <c r="BV828" s="5"/>
      <c r="BW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8"/>
      <c r="O829" s="9"/>
      <c r="P829" s="9"/>
      <c r="Q829" s="10"/>
      <c r="R829" s="10"/>
      <c r="S829" s="10"/>
      <c r="T829" s="10"/>
      <c r="U829" s="10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  <c r="BO829" s="5"/>
      <c r="BP829" s="5"/>
      <c r="BQ829" s="5"/>
      <c r="BR829" s="5"/>
      <c r="BS829" s="5"/>
      <c r="BT829" s="5"/>
      <c r="BU829" s="5"/>
      <c r="BV829" s="5"/>
      <c r="BW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8"/>
      <c r="O830" s="9"/>
      <c r="P830" s="9"/>
      <c r="Q830" s="10"/>
      <c r="R830" s="10"/>
      <c r="S830" s="10"/>
      <c r="T830" s="10"/>
      <c r="U830" s="10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8"/>
      <c r="O831" s="9"/>
      <c r="P831" s="9"/>
      <c r="Q831" s="10"/>
      <c r="R831" s="10"/>
      <c r="S831" s="10"/>
      <c r="T831" s="10"/>
      <c r="U831" s="10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8"/>
      <c r="O832" s="9"/>
      <c r="P832" s="9"/>
      <c r="Q832" s="10"/>
      <c r="R832" s="10"/>
      <c r="S832" s="10"/>
      <c r="T832" s="10"/>
      <c r="U832" s="10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8"/>
      <c r="O833" s="9"/>
      <c r="P833" s="9"/>
      <c r="Q833" s="10"/>
      <c r="R833" s="10"/>
      <c r="S833" s="10"/>
      <c r="T833" s="10"/>
      <c r="U833" s="10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8"/>
      <c r="O834" s="9"/>
      <c r="P834" s="9"/>
      <c r="Q834" s="10"/>
      <c r="R834" s="10"/>
      <c r="S834" s="10"/>
      <c r="T834" s="10"/>
      <c r="U834" s="10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8"/>
      <c r="O835" s="9"/>
      <c r="P835" s="9"/>
      <c r="Q835" s="10"/>
      <c r="R835" s="10"/>
      <c r="S835" s="10"/>
      <c r="T835" s="10"/>
      <c r="U835" s="10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8"/>
      <c r="O836" s="9"/>
      <c r="P836" s="9"/>
      <c r="Q836" s="10"/>
      <c r="R836" s="10"/>
      <c r="S836" s="10"/>
      <c r="T836" s="10"/>
      <c r="U836" s="10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8"/>
      <c r="O837" s="9"/>
      <c r="P837" s="9"/>
      <c r="Q837" s="10"/>
      <c r="R837" s="10"/>
      <c r="S837" s="10"/>
      <c r="T837" s="10"/>
      <c r="U837" s="10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8"/>
      <c r="O838" s="9"/>
      <c r="P838" s="9"/>
      <c r="Q838" s="10"/>
      <c r="R838" s="10"/>
      <c r="S838" s="10"/>
      <c r="T838" s="10"/>
      <c r="U838" s="10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8"/>
      <c r="O839" s="9"/>
      <c r="P839" s="9"/>
      <c r="Q839" s="10"/>
      <c r="R839" s="10"/>
      <c r="S839" s="10"/>
      <c r="T839" s="10"/>
      <c r="U839" s="10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8"/>
      <c r="O840" s="9"/>
      <c r="P840" s="9"/>
      <c r="Q840" s="10"/>
      <c r="R840" s="10"/>
      <c r="S840" s="10"/>
      <c r="T840" s="10"/>
      <c r="U840" s="10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8"/>
      <c r="O841" s="9"/>
      <c r="P841" s="9"/>
      <c r="Q841" s="10"/>
      <c r="R841" s="10"/>
      <c r="S841" s="10"/>
      <c r="T841" s="10"/>
      <c r="U841" s="10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8"/>
      <c r="O842" s="9"/>
      <c r="P842" s="9"/>
      <c r="Q842" s="10"/>
      <c r="R842" s="10"/>
      <c r="S842" s="10"/>
      <c r="T842" s="10"/>
      <c r="U842" s="10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8"/>
      <c r="O843" s="9"/>
      <c r="P843" s="9"/>
      <c r="Q843" s="10"/>
      <c r="R843" s="10"/>
      <c r="S843" s="10"/>
      <c r="T843" s="10"/>
      <c r="U843" s="10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8"/>
      <c r="O844" s="9"/>
      <c r="P844" s="9"/>
      <c r="Q844" s="10"/>
      <c r="R844" s="10"/>
      <c r="S844" s="10"/>
      <c r="T844" s="10"/>
      <c r="U844" s="10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8"/>
      <c r="O845" s="9"/>
      <c r="P845" s="9"/>
      <c r="Q845" s="10"/>
      <c r="R845" s="10"/>
      <c r="S845" s="10"/>
      <c r="T845" s="10"/>
      <c r="U845" s="10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8"/>
      <c r="O846" s="9"/>
      <c r="P846" s="9"/>
      <c r="Q846" s="10"/>
      <c r="R846" s="10"/>
      <c r="S846" s="10"/>
      <c r="T846" s="10"/>
      <c r="U846" s="10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8"/>
      <c r="O847" s="9"/>
      <c r="P847" s="9"/>
      <c r="Q847" s="10"/>
      <c r="R847" s="10"/>
      <c r="S847" s="10"/>
      <c r="T847" s="10"/>
      <c r="U847" s="10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8"/>
      <c r="O848" s="9"/>
      <c r="P848" s="9"/>
      <c r="Q848" s="10"/>
      <c r="R848" s="10"/>
      <c r="S848" s="10"/>
      <c r="T848" s="10"/>
      <c r="U848" s="10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8"/>
      <c r="O849" s="9"/>
      <c r="P849" s="9"/>
      <c r="Q849" s="10"/>
      <c r="R849" s="10"/>
      <c r="S849" s="10"/>
      <c r="T849" s="10"/>
      <c r="U849" s="10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8"/>
      <c r="O850" s="9"/>
      <c r="P850" s="9"/>
      <c r="Q850" s="10"/>
      <c r="R850" s="10"/>
      <c r="S850" s="10"/>
      <c r="T850" s="10"/>
      <c r="U850" s="10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8"/>
      <c r="O851" s="9"/>
      <c r="P851" s="9"/>
      <c r="Q851" s="10"/>
      <c r="R851" s="10"/>
      <c r="S851" s="10"/>
      <c r="T851" s="10"/>
      <c r="U851" s="10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8"/>
      <c r="O852" s="9"/>
      <c r="P852" s="9"/>
      <c r="Q852" s="10"/>
      <c r="R852" s="10"/>
      <c r="S852" s="10"/>
      <c r="T852" s="10"/>
      <c r="U852" s="10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8"/>
      <c r="O853" s="9"/>
      <c r="P853" s="9"/>
      <c r="Q853" s="10"/>
      <c r="R853" s="10"/>
      <c r="S853" s="10"/>
      <c r="T853" s="10"/>
      <c r="U853" s="10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8"/>
      <c r="O854" s="9"/>
      <c r="P854" s="9"/>
      <c r="Q854" s="10"/>
      <c r="R854" s="10"/>
      <c r="S854" s="10"/>
      <c r="T854" s="10"/>
      <c r="U854" s="10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8"/>
      <c r="O855" s="9"/>
      <c r="P855" s="9"/>
      <c r="Q855" s="10"/>
      <c r="R855" s="10"/>
      <c r="S855" s="10"/>
      <c r="T855" s="10"/>
      <c r="U855" s="10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8"/>
      <c r="O856" s="9"/>
      <c r="P856" s="9"/>
      <c r="Q856" s="10"/>
      <c r="R856" s="10"/>
      <c r="S856" s="10"/>
      <c r="T856" s="10"/>
      <c r="U856" s="10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8"/>
      <c r="O857" s="9"/>
      <c r="P857" s="9"/>
      <c r="Q857" s="10"/>
      <c r="R857" s="10"/>
      <c r="S857" s="10"/>
      <c r="T857" s="10"/>
      <c r="U857" s="10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8"/>
      <c r="O858" s="9"/>
      <c r="P858" s="9"/>
      <c r="Q858" s="10"/>
      <c r="R858" s="10"/>
      <c r="S858" s="10"/>
      <c r="T858" s="10"/>
      <c r="U858" s="10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8"/>
      <c r="O859" s="9"/>
      <c r="P859" s="9"/>
      <c r="Q859" s="10"/>
      <c r="R859" s="10"/>
      <c r="S859" s="10"/>
      <c r="T859" s="10"/>
      <c r="U859" s="10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8"/>
      <c r="O860" s="9"/>
      <c r="P860" s="9"/>
      <c r="Q860" s="10"/>
      <c r="R860" s="10"/>
      <c r="S860" s="10"/>
      <c r="T860" s="10"/>
      <c r="U860" s="10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8"/>
      <c r="O861" s="9"/>
      <c r="P861" s="9"/>
      <c r="Q861" s="10"/>
      <c r="R861" s="10"/>
      <c r="S861" s="10"/>
      <c r="T861" s="10"/>
      <c r="U861" s="10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8"/>
      <c r="O862" s="9"/>
      <c r="P862" s="9"/>
      <c r="Q862" s="10"/>
      <c r="R862" s="10"/>
      <c r="S862" s="10"/>
      <c r="T862" s="10"/>
      <c r="U862" s="10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8"/>
      <c r="O863" s="9"/>
      <c r="P863" s="9"/>
      <c r="Q863" s="10"/>
      <c r="R863" s="10"/>
      <c r="S863" s="10"/>
      <c r="T863" s="10"/>
      <c r="U863" s="10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8"/>
      <c r="O864" s="9"/>
      <c r="P864" s="9"/>
      <c r="Q864" s="10"/>
      <c r="R864" s="10"/>
      <c r="S864" s="10"/>
      <c r="T864" s="10"/>
      <c r="U864" s="10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8"/>
      <c r="O865" s="9"/>
      <c r="P865" s="9"/>
      <c r="Q865" s="10"/>
      <c r="R865" s="10"/>
      <c r="S865" s="10"/>
      <c r="T865" s="10"/>
      <c r="U865" s="10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  <c r="BS865" s="5"/>
      <c r="BT865" s="5"/>
      <c r="BU865" s="5"/>
      <c r="BV865" s="5"/>
      <c r="BW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8"/>
      <c r="O866" s="9"/>
      <c r="P866" s="9"/>
      <c r="Q866" s="10"/>
      <c r="R866" s="10"/>
      <c r="S866" s="10"/>
      <c r="T866" s="10"/>
      <c r="U866" s="10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  <c r="BP866" s="5"/>
      <c r="BQ866" s="5"/>
      <c r="BR866" s="5"/>
      <c r="BS866" s="5"/>
      <c r="BT866" s="5"/>
      <c r="BU866" s="5"/>
      <c r="BV866" s="5"/>
      <c r="BW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8"/>
      <c r="O867" s="9"/>
      <c r="P867" s="9"/>
      <c r="Q867" s="10"/>
      <c r="R867" s="10"/>
      <c r="S867" s="10"/>
      <c r="T867" s="10"/>
      <c r="U867" s="10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  <c r="BP867" s="5"/>
      <c r="BQ867" s="5"/>
      <c r="BR867" s="5"/>
      <c r="BS867" s="5"/>
      <c r="BT867" s="5"/>
      <c r="BU867" s="5"/>
      <c r="BV867" s="5"/>
      <c r="BW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8"/>
      <c r="O868" s="9"/>
      <c r="P868" s="9"/>
      <c r="Q868" s="10"/>
      <c r="R868" s="10"/>
      <c r="S868" s="10"/>
      <c r="T868" s="10"/>
      <c r="U868" s="10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8"/>
      <c r="O869" s="9"/>
      <c r="P869" s="9"/>
      <c r="Q869" s="10"/>
      <c r="R869" s="10"/>
      <c r="S869" s="10"/>
      <c r="T869" s="10"/>
      <c r="U869" s="10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  <c r="BP869" s="5"/>
      <c r="BQ869" s="5"/>
      <c r="BR869" s="5"/>
      <c r="BS869" s="5"/>
      <c r="BT869" s="5"/>
      <c r="BU869" s="5"/>
      <c r="BV869" s="5"/>
      <c r="BW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8"/>
      <c r="O870" s="9"/>
      <c r="P870" s="9"/>
      <c r="Q870" s="10"/>
      <c r="R870" s="10"/>
      <c r="S870" s="10"/>
      <c r="T870" s="10"/>
      <c r="U870" s="10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8"/>
      <c r="O871" s="9"/>
      <c r="P871" s="9"/>
      <c r="Q871" s="10"/>
      <c r="R871" s="10"/>
      <c r="S871" s="10"/>
      <c r="T871" s="10"/>
      <c r="U871" s="10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  <c r="BO871" s="5"/>
      <c r="BP871" s="5"/>
      <c r="BQ871" s="5"/>
      <c r="BR871" s="5"/>
      <c r="BS871" s="5"/>
      <c r="BT871" s="5"/>
      <c r="BU871" s="5"/>
      <c r="BV871" s="5"/>
      <c r="BW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8"/>
      <c r="O872" s="9"/>
      <c r="P872" s="9"/>
      <c r="Q872" s="10"/>
      <c r="R872" s="10"/>
      <c r="S872" s="10"/>
      <c r="T872" s="10"/>
      <c r="U872" s="10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8"/>
      <c r="O873" s="9"/>
      <c r="P873" s="9"/>
      <c r="Q873" s="10"/>
      <c r="R873" s="10"/>
      <c r="S873" s="10"/>
      <c r="T873" s="10"/>
      <c r="U873" s="10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8"/>
      <c r="O874" s="9"/>
      <c r="P874" s="9"/>
      <c r="Q874" s="10"/>
      <c r="R874" s="10"/>
      <c r="S874" s="10"/>
      <c r="T874" s="10"/>
      <c r="U874" s="10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8"/>
      <c r="O875" s="9"/>
      <c r="P875" s="9"/>
      <c r="Q875" s="10"/>
      <c r="R875" s="10"/>
      <c r="S875" s="10"/>
      <c r="T875" s="10"/>
      <c r="U875" s="10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8"/>
      <c r="O876" s="9"/>
      <c r="P876" s="9"/>
      <c r="Q876" s="10"/>
      <c r="R876" s="10"/>
      <c r="S876" s="10"/>
      <c r="T876" s="10"/>
      <c r="U876" s="10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  <c r="BV876" s="5"/>
      <c r="BW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8"/>
      <c r="O877" s="9"/>
      <c r="P877" s="9"/>
      <c r="Q877" s="10"/>
      <c r="R877" s="10"/>
      <c r="S877" s="10"/>
      <c r="T877" s="10"/>
      <c r="U877" s="10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8"/>
      <c r="O878" s="9"/>
      <c r="P878" s="9"/>
      <c r="Q878" s="10"/>
      <c r="R878" s="10"/>
      <c r="S878" s="10"/>
      <c r="T878" s="10"/>
      <c r="U878" s="10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8"/>
      <c r="O879" s="9"/>
      <c r="P879" s="9"/>
      <c r="Q879" s="10"/>
      <c r="R879" s="10"/>
      <c r="S879" s="10"/>
      <c r="T879" s="10"/>
      <c r="U879" s="10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  <c r="BO879" s="5"/>
      <c r="BP879" s="5"/>
      <c r="BQ879" s="5"/>
      <c r="BR879" s="5"/>
      <c r="BS879" s="5"/>
      <c r="BT879" s="5"/>
      <c r="BU879" s="5"/>
      <c r="BV879" s="5"/>
      <c r="BW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8"/>
      <c r="O880" s="9"/>
      <c r="P880" s="9"/>
      <c r="Q880" s="10"/>
      <c r="R880" s="10"/>
      <c r="S880" s="10"/>
      <c r="T880" s="10"/>
      <c r="U880" s="10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  <c r="BO880" s="5"/>
      <c r="BP880" s="5"/>
      <c r="BQ880" s="5"/>
      <c r="BR880" s="5"/>
      <c r="BS880" s="5"/>
      <c r="BT880" s="5"/>
      <c r="BU880" s="5"/>
      <c r="BV880" s="5"/>
      <c r="BW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8"/>
      <c r="O881" s="9"/>
      <c r="P881" s="9"/>
      <c r="Q881" s="10"/>
      <c r="R881" s="10"/>
      <c r="S881" s="10"/>
      <c r="T881" s="10"/>
      <c r="U881" s="10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  <c r="BO881" s="5"/>
      <c r="BP881" s="5"/>
      <c r="BQ881" s="5"/>
      <c r="BR881" s="5"/>
      <c r="BS881" s="5"/>
      <c r="BT881" s="5"/>
      <c r="BU881" s="5"/>
      <c r="BV881" s="5"/>
      <c r="BW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8"/>
      <c r="O882" s="9"/>
      <c r="P882" s="9"/>
      <c r="Q882" s="10"/>
      <c r="R882" s="10"/>
      <c r="S882" s="10"/>
      <c r="T882" s="10"/>
      <c r="U882" s="10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  <c r="BO882" s="5"/>
      <c r="BP882" s="5"/>
      <c r="BQ882" s="5"/>
      <c r="BR882" s="5"/>
      <c r="BS882" s="5"/>
      <c r="BT882" s="5"/>
      <c r="BU882" s="5"/>
      <c r="BV882" s="5"/>
      <c r="BW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8"/>
      <c r="O883" s="9"/>
      <c r="P883" s="9"/>
      <c r="Q883" s="10"/>
      <c r="R883" s="10"/>
      <c r="S883" s="10"/>
      <c r="T883" s="10"/>
      <c r="U883" s="10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  <c r="BO883" s="5"/>
      <c r="BP883" s="5"/>
      <c r="BQ883" s="5"/>
      <c r="BR883" s="5"/>
      <c r="BS883" s="5"/>
      <c r="BT883" s="5"/>
      <c r="BU883" s="5"/>
      <c r="BV883" s="5"/>
      <c r="BW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8"/>
      <c r="O884" s="9"/>
      <c r="P884" s="9"/>
      <c r="Q884" s="10"/>
      <c r="R884" s="10"/>
      <c r="S884" s="10"/>
      <c r="T884" s="10"/>
      <c r="U884" s="10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  <c r="BO884" s="5"/>
      <c r="BP884" s="5"/>
      <c r="BQ884" s="5"/>
      <c r="BR884" s="5"/>
      <c r="BS884" s="5"/>
      <c r="BT884" s="5"/>
      <c r="BU884" s="5"/>
      <c r="BV884" s="5"/>
      <c r="BW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8"/>
      <c r="O885" s="9"/>
      <c r="P885" s="9"/>
      <c r="Q885" s="10"/>
      <c r="R885" s="10"/>
      <c r="S885" s="10"/>
      <c r="T885" s="10"/>
      <c r="U885" s="10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  <c r="BO885" s="5"/>
      <c r="BP885" s="5"/>
      <c r="BQ885" s="5"/>
      <c r="BR885" s="5"/>
      <c r="BS885" s="5"/>
      <c r="BT885" s="5"/>
      <c r="BU885" s="5"/>
      <c r="BV885" s="5"/>
      <c r="BW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8"/>
      <c r="O886" s="9"/>
      <c r="P886" s="9"/>
      <c r="Q886" s="10"/>
      <c r="R886" s="10"/>
      <c r="S886" s="10"/>
      <c r="T886" s="10"/>
      <c r="U886" s="10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  <c r="BO886" s="5"/>
      <c r="BP886" s="5"/>
      <c r="BQ886" s="5"/>
      <c r="BR886" s="5"/>
      <c r="BS886" s="5"/>
      <c r="BT886" s="5"/>
      <c r="BU886" s="5"/>
      <c r="BV886" s="5"/>
      <c r="BW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8"/>
      <c r="O887" s="9"/>
      <c r="P887" s="9"/>
      <c r="Q887" s="10"/>
      <c r="R887" s="10"/>
      <c r="S887" s="10"/>
      <c r="T887" s="10"/>
      <c r="U887" s="10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  <c r="BO887" s="5"/>
      <c r="BP887" s="5"/>
      <c r="BQ887" s="5"/>
      <c r="BR887" s="5"/>
      <c r="BS887" s="5"/>
      <c r="BT887" s="5"/>
      <c r="BU887" s="5"/>
      <c r="BV887" s="5"/>
      <c r="BW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8"/>
      <c r="O888" s="9"/>
      <c r="P888" s="9"/>
      <c r="Q888" s="10"/>
      <c r="R888" s="10"/>
      <c r="S888" s="10"/>
      <c r="T888" s="10"/>
      <c r="U888" s="10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  <c r="BO888" s="5"/>
      <c r="BP888" s="5"/>
      <c r="BQ888" s="5"/>
      <c r="BR888" s="5"/>
      <c r="BS888" s="5"/>
      <c r="BT888" s="5"/>
      <c r="BU888" s="5"/>
      <c r="BV888" s="5"/>
      <c r="BW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8"/>
      <c r="O889" s="9"/>
      <c r="P889" s="9"/>
      <c r="Q889" s="10"/>
      <c r="R889" s="10"/>
      <c r="S889" s="10"/>
      <c r="T889" s="10"/>
      <c r="U889" s="10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  <c r="BO889" s="5"/>
      <c r="BP889" s="5"/>
      <c r="BQ889" s="5"/>
      <c r="BR889" s="5"/>
      <c r="BS889" s="5"/>
      <c r="BT889" s="5"/>
      <c r="BU889" s="5"/>
      <c r="BV889" s="5"/>
      <c r="BW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8"/>
      <c r="O890" s="9"/>
      <c r="P890" s="9"/>
      <c r="Q890" s="10"/>
      <c r="R890" s="10"/>
      <c r="S890" s="10"/>
      <c r="T890" s="10"/>
      <c r="U890" s="10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  <c r="BO890" s="5"/>
      <c r="BP890" s="5"/>
      <c r="BQ890" s="5"/>
      <c r="BR890" s="5"/>
      <c r="BS890" s="5"/>
      <c r="BT890" s="5"/>
      <c r="BU890" s="5"/>
      <c r="BV890" s="5"/>
      <c r="BW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8"/>
      <c r="O891" s="9"/>
      <c r="P891" s="9"/>
      <c r="Q891" s="10"/>
      <c r="R891" s="10"/>
      <c r="S891" s="10"/>
      <c r="T891" s="10"/>
      <c r="U891" s="10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  <c r="BO891" s="5"/>
      <c r="BP891" s="5"/>
      <c r="BQ891" s="5"/>
      <c r="BR891" s="5"/>
      <c r="BS891" s="5"/>
      <c r="BT891" s="5"/>
      <c r="BU891" s="5"/>
      <c r="BV891" s="5"/>
      <c r="BW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8"/>
      <c r="O892" s="9"/>
      <c r="P892" s="9"/>
      <c r="Q892" s="10"/>
      <c r="R892" s="10"/>
      <c r="S892" s="10"/>
      <c r="T892" s="10"/>
      <c r="U892" s="10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  <c r="BO892" s="5"/>
      <c r="BP892" s="5"/>
      <c r="BQ892" s="5"/>
      <c r="BR892" s="5"/>
      <c r="BS892" s="5"/>
      <c r="BT892" s="5"/>
      <c r="BU892" s="5"/>
      <c r="BV892" s="5"/>
      <c r="BW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8"/>
      <c r="O893" s="9"/>
      <c r="P893" s="9"/>
      <c r="Q893" s="10"/>
      <c r="R893" s="10"/>
      <c r="S893" s="10"/>
      <c r="T893" s="10"/>
      <c r="U893" s="10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  <c r="BO893" s="5"/>
      <c r="BP893" s="5"/>
      <c r="BQ893" s="5"/>
      <c r="BR893" s="5"/>
      <c r="BS893" s="5"/>
      <c r="BT893" s="5"/>
      <c r="BU893" s="5"/>
      <c r="BV893" s="5"/>
      <c r="BW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8"/>
      <c r="O894" s="9"/>
      <c r="P894" s="9"/>
      <c r="Q894" s="10"/>
      <c r="R894" s="10"/>
      <c r="S894" s="10"/>
      <c r="T894" s="10"/>
      <c r="U894" s="10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  <c r="BO894" s="5"/>
      <c r="BP894" s="5"/>
      <c r="BQ894" s="5"/>
      <c r="BR894" s="5"/>
      <c r="BS894" s="5"/>
      <c r="BT894" s="5"/>
      <c r="BU894" s="5"/>
      <c r="BV894" s="5"/>
      <c r="BW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8"/>
      <c r="O895" s="9"/>
      <c r="P895" s="9"/>
      <c r="Q895" s="10"/>
      <c r="R895" s="10"/>
      <c r="S895" s="10"/>
      <c r="T895" s="10"/>
      <c r="U895" s="10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  <c r="BO895" s="5"/>
      <c r="BP895" s="5"/>
      <c r="BQ895" s="5"/>
      <c r="BR895" s="5"/>
      <c r="BS895" s="5"/>
      <c r="BT895" s="5"/>
      <c r="BU895" s="5"/>
      <c r="BV895" s="5"/>
      <c r="BW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8"/>
      <c r="O896" s="9"/>
      <c r="P896" s="9"/>
      <c r="Q896" s="10"/>
      <c r="R896" s="10"/>
      <c r="S896" s="10"/>
      <c r="T896" s="10"/>
      <c r="U896" s="10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  <c r="BO896" s="5"/>
      <c r="BP896" s="5"/>
      <c r="BQ896" s="5"/>
      <c r="BR896" s="5"/>
      <c r="BS896" s="5"/>
      <c r="BT896" s="5"/>
      <c r="BU896" s="5"/>
      <c r="BV896" s="5"/>
      <c r="BW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8"/>
      <c r="O897" s="9"/>
      <c r="P897" s="9"/>
      <c r="Q897" s="10"/>
      <c r="R897" s="10"/>
      <c r="S897" s="10"/>
      <c r="T897" s="10"/>
      <c r="U897" s="10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  <c r="BO897" s="5"/>
      <c r="BP897" s="5"/>
      <c r="BQ897" s="5"/>
      <c r="BR897" s="5"/>
      <c r="BS897" s="5"/>
      <c r="BT897" s="5"/>
      <c r="BU897" s="5"/>
      <c r="BV897" s="5"/>
      <c r="BW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8"/>
      <c r="O898" s="9"/>
      <c r="P898" s="9"/>
      <c r="Q898" s="10"/>
      <c r="R898" s="10"/>
      <c r="S898" s="10"/>
      <c r="T898" s="10"/>
      <c r="U898" s="10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  <c r="BO898" s="5"/>
      <c r="BP898" s="5"/>
      <c r="BQ898" s="5"/>
      <c r="BR898" s="5"/>
      <c r="BS898" s="5"/>
      <c r="BT898" s="5"/>
      <c r="BU898" s="5"/>
      <c r="BV898" s="5"/>
      <c r="BW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8"/>
      <c r="O899" s="9"/>
      <c r="P899" s="9"/>
      <c r="Q899" s="10"/>
      <c r="R899" s="10"/>
      <c r="S899" s="10"/>
      <c r="T899" s="10"/>
      <c r="U899" s="10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  <c r="BO899" s="5"/>
      <c r="BP899" s="5"/>
      <c r="BQ899" s="5"/>
      <c r="BR899" s="5"/>
      <c r="BS899" s="5"/>
      <c r="BT899" s="5"/>
      <c r="BU899" s="5"/>
      <c r="BV899" s="5"/>
      <c r="BW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8"/>
      <c r="O900" s="9"/>
      <c r="P900" s="9"/>
      <c r="Q900" s="10"/>
      <c r="R900" s="10"/>
      <c r="S900" s="10"/>
      <c r="T900" s="10"/>
      <c r="U900" s="10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  <c r="BO900" s="5"/>
      <c r="BP900" s="5"/>
      <c r="BQ900" s="5"/>
      <c r="BR900" s="5"/>
      <c r="BS900" s="5"/>
      <c r="BT900" s="5"/>
      <c r="BU900" s="5"/>
      <c r="BV900" s="5"/>
      <c r="BW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8"/>
      <c r="O901" s="9"/>
      <c r="P901" s="9"/>
      <c r="Q901" s="10"/>
      <c r="R901" s="10"/>
      <c r="S901" s="10"/>
      <c r="T901" s="10"/>
      <c r="U901" s="10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  <c r="BO901" s="5"/>
      <c r="BP901" s="5"/>
      <c r="BQ901" s="5"/>
      <c r="BR901" s="5"/>
      <c r="BS901" s="5"/>
      <c r="BT901" s="5"/>
      <c r="BU901" s="5"/>
      <c r="BV901" s="5"/>
      <c r="BW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8"/>
      <c r="O902" s="9"/>
      <c r="P902" s="9"/>
      <c r="Q902" s="10"/>
      <c r="R902" s="10"/>
      <c r="S902" s="10"/>
      <c r="T902" s="10"/>
      <c r="U902" s="10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  <c r="BO902" s="5"/>
      <c r="BP902" s="5"/>
      <c r="BQ902" s="5"/>
      <c r="BR902" s="5"/>
      <c r="BS902" s="5"/>
      <c r="BT902" s="5"/>
      <c r="BU902" s="5"/>
      <c r="BV902" s="5"/>
      <c r="BW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8"/>
      <c r="O903" s="9"/>
      <c r="P903" s="9"/>
      <c r="Q903" s="10"/>
      <c r="R903" s="10"/>
      <c r="S903" s="10"/>
      <c r="T903" s="10"/>
      <c r="U903" s="10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  <c r="BO903" s="5"/>
      <c r="BP903" s="5"/>
      <c r="BQ903" s="5"/>
      <c r="BR903" s="5"/>
      <c r="BS903" s="5"/>
      <c r="BT903" s="5"/>
      <c r="BU903" s="5"/>
      <c r="BV903" s="5"/>
      <c r="BW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8"/>
      <c r="O904" s="9"/>
      <c r="P904" s="9"/>
      <c r="Q904" s="10"/>
      <c r="R904" s="10"/>
      <c r="S904" s="10"/>
      <c r="T904" s="10"/>
      <c r="U904" s="10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  <c r="BS904" s="5"/>
      <c r="BT904" s="5"/>
      <c r="BU904" s="5"/>
      <c r="BV904" s="5"/>
      <c r="BW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8"/>
      <c r="O905" s="9"/>
      <c r="P905" s="9"/>
      <c r="Q905" s="10"/>
      <c r="R905" s="10"/>
      <c r="S905" s="10"/>
      <c r="T905" s="10"/>
      <c r="U905" s="10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  <c r="BP905" s="5"/>
      <c r="BQ905" s="5"/>
      <c r="BR905" s="5"/>
      <c r="BS905" s="5"/>
      <c r="BT905" s="5"/>
      <c r="BU905" s="5"/>
      <c r="BV905" s="5"/>
      <c r="BW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8"/>
      <c r="O906" s="9"/>
      <c r="P906" s="9"/>
      <c r="Q906" s="10"/>
      <c r="R906" s="10"/>
      <c r="S906" s="10"/>
      <c r="T906" s="10"/>
      <c r="U906" s="10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  <c r="BP906" s="5"/>
      <c r="BQ906" s="5"/>
      <c r="BR906" s="5"/>
      <c r="BS906" s="5"/>
      <c r="BT906" s="5"/>
      <c r="BU906" s="5"/>
      <c r="BV906" s="5"/>
      <c r="BW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8"/>
      <c r="O907" s="9"/>
      <c r="P907" s="9"/>
      <c r="Q907" s="10"/>
      <c r="R907" s="10"/>
      <c r="S907" s="10"/>
      <c r="T907" s="10"/>
      <c r="U907" s="10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  <c r="BP907" s="5"/>
      <c r="BQ907" s="5"/>
      <c r="BR907" s="5"/>
      <c r="BS907" s="5"/>
      <c r="BT907" s="5"/>
      <c r="BU907" s="5"/>
      <c r="BV907" s="5"/>
      <c r="BW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8"/>
      <c r="O908" s="9"/>
      <c r="P908" s="9"/>
      <c r="Q908" s="10"/>
      <c r="R908" s="10"/>
      <c r="S908" s="10"/>
      <c r="T908" s="10"/>
      <c r="U908" s="10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  <c r="BP908" s="5"/>
      <c r="BQ908" s="5"/>
      <c r="BR908" s="5"/>
      <c r="BS908" s="5"/>
      <c r="BT908" s="5"/>
      <c r="BU908" s="5"/>
      <c r="BV908" s="5"/>
      <c r="BW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8"/>
      <c r="O909" s="9"/>
      <c r="P909" s="9"/>
      <c r="Q909" s="10"/>
      <c r="R909" s="10"/>
      <c r="S909" s="10"/>
      <c r="T909" s="10"/>
      <c r="U909" s="10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  <c r="BP909" s="5"/>
      <c r="BQ909" s="5"/>
      <c r="BR909" s="5"/>
      <c r="BS909" s="5"/>
      <c r="BT909" s="5"/>
      <c r="BU909" s="5"/>
      <c r="BV909" s="5"/>
      <c r="BW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8"/>
      <c r="O910" s="9"/>
      <c r="P910" s="9"/>
      <c r="Q910" s="10"/>
      <c r="R910" s="10"/>
      <c r="S910" s="10"/>
      <c r="T910" s="10"/>
      <c r="U910" s="10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  <c r="BO910" s="5"/>
      <c r="BP910" s="5"/>
      <c r="BQ910" s="5"/>
      <c r="BR910" s="5"/>
      <c r="BS910" s="5"/>
      <c r="BT910" s="5"/>
      <c r="BU910" s="5"/>
      <c r="BV910" s="5"/>
      <c r="BW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8"/>
      <c r="O911" s="9"/>
      <c r="P911" s="9"/>
      <c r="Q911" s="10"/>
      <c r="R911" s="10"/>
      <c r="S911" s="10"/>
      <c r="T911" s="10"/>
      <c r="U911" s="10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  <c r="BO911" s="5"/>
      <c r="BP911" s="5"/>
      <c r="BQ911" s="5"/>
      <c r="BR911" s="5"/>
      <c r="BS911" s="5"/>
      <c r="BT911" s="5"/>
      <c r="BU911" s="5"/>
      <c r="BV911" s="5"/>
      <c r="BW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8"/>
      <c r="O912" s="9"/>
      <c r="P912" s="9"/>
      <c r="Q912" s="10"/>
      <c r="R912" s="10"/>
      <c r="S912" s="10"/>
      <c r="T912" s="10"/>
      <c r="U912" s="10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  <c r="BP912" s="5"/>
      <c r="BQ912" s="5"/>
      <c r="BR912" s="5"/>
      <c r="BS912" s="5"/>
      <c r="BT912" s="5"/>
      <c r="BU912" s="5"/>
      <c r="BV912" s="5"/>
      <c r="BW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8"/>
      <c r="O913" s="9"/>
      <c r="P913" s="9"/>
      <c r="Q913" s="10"/>
      <c r="R913" s="10"/>
      <c r="S913" s="10"/>
      <c r="T913" s="10"/>
      <c r="U913" s="10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  <c r="BP913" s="5"/>
      <c r="BQ913" s="5"/>
      <c r="BR913" s="5"/>
      <c r="BS913" s="5"/>
      <c r="BT913" s="5"/>
      <c r="BU913" s="5"/>
      <c r="BV913" s="5"/>
      <c r="BW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8"/>
      <c r="O914" s="9"/>
      <c r="P914" s="9"/>
      <c r="Q914" s="10"/>
      <c r="R914" s="10"/>
      <c r="S914" s="10"/>
      <c r="T914" s="10"/>
      <c r="U914" s="10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  <c r="BP914" s="5"/>
      <c r="BQ914" s="5"/>
      <c r="BR914" s="5"/>
      <c r="BS914" s="5"/>
      <c r="BT914" s="5"/>
      <c r="BU914" s="5"/>
      <c r="BV914" s="5"/>
      <c r="BW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8"/>
      <c r="O915" s="9"/>
      <c r="P915" s="9"/>
      <c r="Q915" s="10"/>
      <c r="R915" s="10"/>
      <c r="S915" s="10"/>
      <c r="T915" s="10"/>
      <c r="U915" s="10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  <c r="BO915" s="5"/>
      <c r="BP915" s="5"/>
      <c r="BQ915" s="5"/>
      <c r="BR915" s="5"/>
      <c r="BS915" s="5"/>
      <c r="BT915" s="5"/>
      <c r="BU915" s="5"/>
      <c r="BV915" s="5"/>
      <c r="BW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8"/>
      <c r="O916" s="9"/>
      <c r="P916" s="9"/>
      <c r="Q916" s="10"/>
      <c r="R916" s="10"/>
      <c r="S916" s="10"/>
      <c r="T916" s="10"/>
      <c r="U916" s="10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  <c r="BP916" s="5"/>
      <c r="BQ916" s="5"/>
      <c r="BR916" s="5"/>
      <c r="BS916" s="5"/>
      <c r="BT916" s="5"/>
      <c r="BU916" s="5"/>
      <c r="BV916" s="5"/>
      <c r="BW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8"/>
      <c r="O917" s="9"/>
      <c r="P917" s="9"/>
      <c r="Q917" s="10"/>
      <c r="R917" s="10"/>
      <c r="S917" s="10"/>
      <c r="T917" s="10"/>
      <c r="U917" s="10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  <c r="BP917" s="5"/>
      <c r="BQ917" s="5"/>
      <c r="BR917" s="5"/>
      <c r="BS917" s="5"/>
      <c r="BT917" s="5"/>
      <c r="BU917" s="5"/>
      <c r="BV917" s="5"/>
      <c r="BW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8"/>
      <c r="O918" s="9"/>
      <c r="P918" s="9"/>
      <c r="Q918" s="10"/>
      <c r="R918" s="10"/>
      <c r="S918" s="10"/>
      <c r="T918" s="10"/>
      <c r="U918" s="10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  <c r="BO918" s="5"/>
      <c r="BP918" s="5"/>
      <c r="BQ918" s="5"/>
      <c r="BR918" s="5"/>
      <c r="BS918" s="5"/>
      <c r="BT918" s="5"/>
      <c r="BU918" s="5"/>
      <c r="BV918" s="5"/>
      <c r="BW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8"/>
      <c r="O919" s="9"/>
      <c r="P919" s="9"/>
      <c r="Q919" s="10"/>
      <c r="R919" s="10"/>
      <c r="S919" s="10"/>
      <c r="T919" s="10"/>
      <c r="U919" s="10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  <c r="BO919" s="5"/>
      <c r="BP919" s="5"/>
      <c r="BQ919" s="5"/>
      <c r="BR919" s="5"/>
      <c r="BS919" s="5"/>
      <c r="BT919" s="5"/>
      <c r="BU919" s="5"/>
      <c r="BV919" s="5"/>
      <c r="BW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8"/>
      <c r="O920" s="9"/>
      <c r="P920" s="9"/>
      <c r="Q920" s="10"/>
      <c r="R920" s="10"/>
      <c r="S920" s="10"/>
      <c r="T920" s="10"/>
      <c r="U920" s="10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  <c r="BO920" s="5"/>
      <c r="BP920" s="5"/>
      <c r="BQ920" s="5"/>
      <c r="BR920" s="5"/>
      <c r="BS920" s="5"/>
      <c r="BT920" s="5"/>
      <c r="BU920" s="5"/>
      <c r="BV920" s="5"/>
      <c r="BW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8"/>
      <c r="O921" s="9"/>
      <c r="P921" s="9"/>
      <c r="Q921" s="10"/>
      <c r="R921" s="10"/>
      <c r="S921" s="10"/>
      <c r="T921" s="10"/>
      <c r="U921" s="10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  <c r="BO921" s="5"/>
      <c r="BP921" s="5"/>
      <c r="BQ921" s="5"/>
      <c r="BR921" s="5"/>
      <c r="BS921" s="5"/>
      <c r="BT921" s="5"/>
      <c r="BU921" s="5"/>
      <c r="BV921" s="5"/>
      <c r="BW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8"/>
      <c r="O922" s="9"/>
      <c r="P922" s="9"/>
      <c r="Q922" s="10"/>
      <c r="R922" s="10"/>
      <c r="S922" s="10"/>
      <c r="T922" s="10"/>
      <c r="U922" s="10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  <c r="BP922" s="5"/>
      <c r="BQ922" s="5"/>
      <c r="BR922" s="5"/>
      <c r="BS922" s="5"/>
      <c r="BT922" s="5"/>
      <c r="BU922" s="5"/>
      <c r="BV922" s="5"/>
      <c r="BW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8"/>
      <c r="O923" s="9"/>
      <c r="P923" s="9"/>
      <c r="Q923" s="10"/>
      <c r="R923" s="10"/>
      <c r="S923" s="10"/>
      <c r="T923" s="10"/>
      <c r="U923" s="10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  <c r="BO923" s="5"/>
      <c r="BP923" s="5"/>
      <c r="BQ923" s="5"/>
      <c r="BR923" s="5"/>
      <c r="BS923" s="5"/>
      <c r="BT923" s="5"/>
      <c r="BU923" s="5"/>
      <c r="BV923" s="5"/>
      <c r="BW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8"/>
      <c r="O924" s="9"/>
      <c r="P924" s="9"/>
      <c r="Q924" s="10"/>
      <c r="R924" s="10"/>
      <c r="S924" s="10"/>
      <c r="T924" s="10"/>
      <c r="U924" s="10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  <c r="BP924" s="5"/>
      <c r="BQ924" s="5"/>
      <c r="BR924" s="5"/>
      <c r="BS924" s="5"/>
      <c r="BT924" s="5"/>
      <c r="BU924" s="5"/>
      <c r="BV924" s="5"/>
      <c r="BW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8"/>
      <c r="O925" s="9"/>
      <c r="P925" s="9"/>
      <c r="Q925" s="10"/>
      <c r="R925" s="10"/>
      <c r="S925" s="10"/>
      <c r="T925" s="10"/>
      <c r="U925" s="10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  <c r="BO925" s="5"/>
      <c r="BP925" s="5"/>
      <c r="BQ925" s="5"/>
      <c r="BR925" s="5"/>
      <c r="BS925" s="5"/>
      <c r="BT925" s="5"/>
      <c r="BU925" s="5"/>
      <c r="BV925" s="5"/>
      <c r="BW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8"/>
      <c r="O926" s="9"/>
      <c r="P926" s="9"/>
      <c r="Q926" s="10"/>
      <c r="R926" s="10"/>
      <c r="S926" s="10"/>
      <c r="T926" s="10"/>
      <c r="U926" s="10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  <c r="BO926" s="5"/>
      <c r="BP926" s="5"/>
      <c r="BQ926" s="5"/>
      <c r="BR926" s="5"/>
      <c r="BS926" s="5"/>
      <c r="BT926" s="5"/>
      <c r="BU926" s="5"/>
      <c r="BV926" s="5"/>
      <c r="BW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8"/>
      <c r="O927" s="9"/>
      <c r="P927" s="9"/>
      <c r="Q927" s="10"/>
      <c r="R927" s="10"/>
      <c r="S927" s="10"/>
      <c r="T927" s="10"/>
      <c r="U927" s="10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  <c r="BO927" s="5"/>
      <c r="BP927" s="5"/>
      <c r="BQ927" s="5"/>
      <c r="BR927" s="5"/>
      <c r="BS927" s="5"/>
      <c r="BT927" s="5"/>
      <c r="BU927" s="5"/>
      <c r="BV927" s="5"/>
      <c r="BW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8"/>
      <c r="O928" s="9"/>
      <c r="P928" s="9"/>
      <c r="Q928" s="10"/>
      <c r="R928" s="10"/>
      <c r="S928" s="10"/>
      <c r="T928" s="10"/>
      <c r="U928" s="10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  <c r="BO928" s="5"/>
      <c r="BP928" s="5"/>
      <c r="BQ928" s="5"/>
      <c r="BR928" s="5"/>
      <c r="BS928" s="5"/>
      <c r="BT928" s="5"/>
      <c r="BU928" s="5"/>
      <c r="BV928" s="5"/>
      <c r="BW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8"/>
      <c r="O929" s="9"/>
      <c r="P929" s="9"/>
      <c r="Q929" s="10"/>
      <c r="R929" s="10"/>
      <c r="S929" s="10"/>
      <c r="T929" s="10"/>
      <c r="U929" s="10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  <c r="BO929" s="5"/>
      <c r="BP929" s="5"/>
      <c r="BQ929" s="5"/>
      <c r="BR929" s="5"/>
      <c r="BS929" s="5"/>
      <c r="BT929" s="5"/>
      <c r="BU929" s="5"/>
      <c r="BV929" s="5"/>
      <c r="BW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8"/>
      <c r="O930" s="9"/>
      <c r="P930" s="9"/>
      <c r="Q930" s="10"/>
      <c r="R930" s="10"/>
      <c r="S930" s="10"/>
      <c r="T930" s="10"/>
      <c r="U930" s="10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  <c r="BO930" s="5"/>
      <c r="BP930" s="5"/>
      <c r="BQ930" s="5"/>
      <c r="BR930" s="5"/>
      <c r="BS930" s="5"/>
      <c r="BT930" s="5"/>
      <c r="BU930" s="5"/>
      <c r="BV930" s="5"/>
      <c r="BW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8"/>
      <c r="O931" s="9"/>
      <c r="P931" s="9"/>
      <c r="Q931" s="10"/>
      <c r="R931" s="10"/>
      <c r="S931" s="10"/>
      <c r="T931" s="10"/>
      <c r="U931" s="10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  <c r="BO931" s="5"/>
      <c r="BP931" s="5"/>
      <c r="BQ931" s="5"/>
      <c r="BR931" s="5"/>
      <c r="BS931" s="5"/>
      <c r="BT931" s="5"/>
      <c r="BU931" s="5"/>
      <c r="BV931" s="5"/>
      <c r="BW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8"/>
      <c r="O932" s="9"/>
      <c r="P932" s="9"/>
      <c r="Q932" s="10"/>
      <c r="R932" s="10"/>
      <c r="S932" s="10"/>
      <c r="T932" s="10"/>
      <c r="U932" s="10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  <c r="BO932" s="5"/>
      <c r="BP932" s="5"/>
      <c r="BQ932" s="5"/>
      <c r="BR932" s="5"/>
      <c r="BS932" s="5"/>
      <c r="BT932" s="5"/>
      <c r="BU932" s="5"/>
      <c r="BV932" s="5"/>
      <c r="BW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8"/>
      <c r="O933" s="9"/>
      <c r="P933" s="9"/>
      <c r="Q933" s="10"/>
      <c r="R933" s="10"/>
      <c r="S933" s="10"/>
      <c r="T933" s="10"/>
      <c r="U933" s="10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  <c r="BO933" s="5"/>
      <c r="BP933" s="5"/>
      <c r="BQ933" s="5"/>
      <c r="BR933" s="5"/>
      <c r="BS933" s="5"/>
      <c r="BT933" s="5"/>
      <c r="BU933" s="5"/>
      <c r="BV933" s="5"/>
      <c r="BW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8"/>
      <c r="O934" s="9"/>
      <c r="P934" s="9"/>
      <c r="Q934" s="10"/>
      <c r="R934" s="10"/>
      <c r="S934" s="10"/>
      <c r="T934" s="10"/>
      <c r="U934" s="10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  <c r="BO934" s="5"/>
      <c r="BP934" s="5"/>
      <c r="BQ934" s="5"/>
      <c r="BR934" s="5"/>
      <c r="BS934" s="5"/>
      <c r="BT934" s="5"/>
      <c r="BU934" s="5"/>
      <c r="BV934" s="5"/>
      <c r="BW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8"/>
      <c r="O935" s="9"/>
      <c r="P935" s="9"/>
      <c r="Q935" s="10"/>
      <c r="R935" s="10"/>
      <c r="S935" s="10"/>
      <c r="T935" s="10"/>
      <c r="U935" s="10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  <c r="BO935" s="5"/>
      <c r="BP935" s="5"/>
      <c r="BQ935" s="5"/>
      <c r="BR935" s="5"/>
      <c r="BS935" s="5"/>
      <c r="BT935" s="5"/>
      <c r="BU935" s="5"/>
      <c r="BV935" s="5"/>
      <c r="BW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8"/>
      <c r="O936" s="9"/>
      <c r="P936" s="9"/>
      <c r="Q936" s="10"/>
      <c r="R936" s="10"/>
      <c r="S936" s="10"/>
      <c r="T936" s="10"/>
      <c r="U936" s="10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  <c r="BO936" s="5"/>
      <c r="BP936" s="5"/>
      <c r="BQ936" s="5"/>
      <c r="BR936" s="5"/>
      <c r="BS936" s="5"/>
      <c r="BT936" s="5"/>
      <c r="BU936" s="5"/>
      <c r="BV936" s="5"/>
      <c r="BW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8"/>
      <c r="O937" s="9"/>
      <c r="P937" s="9"/>
      <c r="Q937" s="10"/>
      <c r="R937" s="10"/>
      <c r="S937" s="10"/>
      <c r="T937" s="10"/>
      <c r="U937" s="10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  <c r="BO937" s="5"/>
      <c r="BP937" s="5"/>
      <c r="BQ937" s="5"/>
      <c r="BR937" s="5"/>
      <c r="BS937" s="5"/>
      <c r="BT937" s="5"/>
      <c r="BU937" s="5"/>
      <c r="BV937" s="5"/>
      <c r="BW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8"/>
      <c r="O938" s="9"/>
      <c r="P938" s="9"/>
      <c r="Q938" s="10"/>
      <c r="R938" s="10"/>
      <c r="S938" s="10"/>
      <c r="T938" s="10"/>
      <c r="U938" s="10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  <c r="BO938" s="5"/>
      <c r="BP938" s="5"/>
      <c r="BQ938" s="5"/>
      <c r="BR938" s="5"/>
      <c r="BS938" s="5"/>
      <c r="BT938" s="5"/>
      <c r="BU938" s="5"/>
      <c r="BV938" s="5"/>
      <c r="BW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8"/>
      <c r="O939" s="9"/>
      <c r="P939" s="9"/>
      <c r="Q939" s="10"/>
      <c r="R939" s="10"/>
      <c r="S939" s="10"/>
      <c r="T939" s="10"/>
      <c r="U939" s="10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  <c r="BO939" s="5"/>
      <c r="BP939" s="5"/>
      <c r="BQ939" s="5"/>
      <c r="BR939" s="5"/>
      <c r="BS939" s="5"/>
      <c r="BT939" s="5"/>
      <c r="BU939" s="5"/>
      <c r="BV939" s="5"/>
      <c r="BW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8"/>
      <c r="O940" s="9"/>
      <c r="P940" s="9"/>
      <c r="Q940" s="10"/>
      <c r="R940" s="10"/>
      <c r="S940" s="10"/>
      <c r="T940" s="10"/>
      <c r="U940" s="10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  <c r="BO940" s="5"/>
      <c r="BP940" s="5"/>
      <c r="BQ940" s="5"/>
      <c r="BR940" s="5"/>
      <c r="BS940" s="5"/>
      <c r="BT940" s="5"/>
      <c r="BU940" s="5"/>
      <c r="BV940" s="5"/>
      <c r="BW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8"/>
      <c r="O941" s="9"/>
      <c r="P941" s="9"/>
      <c r="Q941" s="10"/>
      <c r="R941" s="10"/>
      <c r="S941" s="10"/>
      <c r="T941" s="10"/>
      <c r="U941" s="10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  <c r="BO941" s="5"/>
      <c r="BP941" s="5"/>
      <c r="BQ941" s="5"/>
      <c r="BR941" s="5"/>
      <c r="BS941" s="5"/>
      <c r="BT941" s="5"/>
      <c r="BU941" s="5"/>
      <c r="BV941" s="5"/>
      <c r="BW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8"/>
      <c r="O942" s="9"/>
      <c r="P942" s="9"/>
      <c r="Q942" s="10"/>
      <c r="R942" s="10"/>
      <c r="S942" s="10"/>
      <c r="T942" s="10"/>
      <c r="U942" s="10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  <c r="BO942" s="5"/>
      <c r="BP942" s="5"/>
      <c r="BQ942" s="5"/>
      <c r="BR942" s="5"/>
      <c r="BS942" s="5"/>
      <c r="BT942" s="5"/>
      <c r="BU942" s="5"/>
      <c r="BV942" s="5"/>
      <c r="BW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8"/>
      <c r="O943" s="9"/>
      <c r="P943" s="9"/>
      <c r="Q943" s="10"/>
      <c r="R943" s="10"/>
      <c r="S943" s="10"/>
      <c r="T943" s="10"/>
      <c r="U943" s="10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  <c r="BO943" s="5"/>
      <c r="BP943" s="5"/>
      <c r="BQ943" s="5"/>
      <c r="BR943" s="5"/>
      <c r="BS943" s="5"/>
      <c r="BT943" s="5"/>
      <c r="BU943" s="5"/>
      <c r="BV943" s="5"/>
      <c r="BW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8"/>
      <c r="O944" s="9"/>
      <c r="P944" s="9"/>
      <c r="Q944" s="10"/>
      <c r="R944" s="10"/>
      <c r="S944" s="10"/>
      <c r="T944" s="10"/>
      <c r="U944" s="10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  <c r="BO944" s="5"/>
      <c r="BP944" s="5"/>
      <c r="BQ944" s="5"/>
      <c r="BR944" s="5"/>
      <c r="BS944" s="5"/>
      <c r="BT944" s="5"/>
      <c r="BU944" s="5"/>
      <c r="BV944" s="5"/>
      <c r="BW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8"/>
      <c r="O945" s="9"/>
      <c r="P945" s="9"/>
      <c r="Q945" s="10"/>
      <c r="R945" s="10"/>
      <c r="S945" s="10"/>
      <c r="T945" s="10"/>
      <c r="U945" s="10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  <c r="BO945" s="5"/>
      <c r="BP945" s="5"/>
      <c r="BQ945" s="5"/>
      <c r="BR945" s="5"/>
      <c r="BS945" s="5"/>
      <c r="BT945" s="5"/>
      <c r="BU945" s="5"/>
      <c r="BV945" s="5"/>
      <c r="BW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8"/>
      <c r="O946" s="9"/>
      <c r="P946" s="9"/>
      <c r="Q946" s="10"/>
      <c r="R946" s="10"/>
      <c r="S946" s="10"/>
      <c r="T946" s="10"/>
      <c r="U946" s="10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  <c r="BO946" s="5"/>
      <c r="BP946" s="5"/>
      <c r="BQ946" s="5"/>
      <c r="BR946" s="5"/>
      <c r="BS946" s="5"/>
      <c r="BT946" s="5"/>
      <c r="BU946" s="5"/>
      <c r="BV946" s="5"/>
      <c r="BW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8"/>
      <c r="O947" s="9"/>
      <c r="P947" s="9"/>
      <c r="Q947" s="10"/>
      <c r="R947" s="10"/>
      <c r="S947" s="10"/>
      <c r="T947" s="10"/>
      <c r="U947" s="10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  <c r="BO947" s="5"/>
      <c r="BP947" s="5"/>
      <c r="BQ947" s="5"/>
      <c r="BR947" s="5"/>
      <c r="BS947" s="5"/>
      <c r="BT947" s="5"/>
      <c r="BU947" s="5"/>
      <c r="BV947" s="5"/>
      <c r="BW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8"/>
      <c r="O948" s="9"/>
      <c r="P948" s="9"/>
      <c r="Q948" s="10"/>
      <c r="R948" s="10"/>
      <c r="S948" s="10"/>
      <c r="T948" s="10"/>
      <c r="U948" s="10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  <c r="BO948" s="5"/>
      <c r="BP948" s="5"/>
      <c r="BQ948" s="5"/>
      <c r="BR948" s="5"/>
      <c r="BS948" s="5"/>
      <c r="BT948" s="5"/>
      <c r="BU948" s="5"/>
      <c r="BV948" s="5"/>
      <c r="BW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8"/>
      <c r="O949" s="9"/>
      <c r="P949" s="9"/>
      <c r="Q949" s="10"/>
      <c r="R949" s="10"/>
      <c r="S949" s="10"/>
      <c r="T949" s="10"/>
      <c r="U949" s="10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  <c r="BO949" s="5"/>
      <c r="BP949" s="5"/>
      <c r="BQ949" s="5"/>
      <c r="BR949" s="5"/>
      <c r="BS949" s="5"/>
      <c r="BT949" s="5"/>
      <c r="BU949" s="5"/>
      <c r="BV949" s="5"/>
      <c r="BW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8"/>
      <c r="O950" s="9"/>
      <c r="P950" s="9"/>
      <c r="Q950" s="10"/>
      <c r="R950" s="10"/>
      <c r="S950" s="10"/>
      <c r="T950" s="10"/>
      <c r="U950" s="10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  <c r="BO950" s="5"/>
      <c r="BP950" s="5"/>
      <c r="BQ950" s="5"/>
      <c r="BR950" s="5"/>
      <c r="BS950" s="5"/>
      <c r="BT950" s="5"/>
      <c r="BU950" s="5"/>
      <c r="BV950" s="5"/>
      <c r="BW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8"/>
      <c r="O951" s="9"/>
      <c r="P951" s="9"/>
      <c r="Q951" s="10"/>
      <c r="R951" s="10"/>
      <c r="S951" s="10"/>
      <c r="T951" s="10"/>
      <c r="U951" s="10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  <c r="BO951" s="5"/>
      <c r="BP951" s="5"/>
      <c r="BQ951" s="5"/>
      <c r="BR951" s="5"/>
      <c r="BS951" s="5"/>
      <c r="BT951" s="5"/>
      <c r="BU951" s="5"/>
      <c r="BV951" s="5"/>
      <c r="BW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8"/>
      <c r="O952" s="9"/>
      <c r="P952" s="9"/>
      <c r="Q952" s="10"/>
      <c r="R952" s="10"/>
      <c r="S952" s="10"/>
      <c r="T952" s="10"/>
      <c r="U952" s="10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  <c r="BO952" s="5"/>
      <c r="BP952" s="5"/>
      <c r="BQ952" s="5"/>
      <c r="BR952" s="5"/>
      <c r="BS952" s="5"/>
      <c r="BT952" s="5"/>
      <c r="BU952" s="5"/>
      <c r="BV952" s="5"/>
      <c r="BW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8"/>
      <c r="O953" s="9"/>
      <c r="P953" s="9"/>
      <c r="Q953" s="10"/>
      <c r="R953" s="10"/>
      <c r="S953" s="10"/>
      <c r="T953" s="10"/>
      <c r="U953" s="10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  <c r="BO953" s="5"/>
      <c r="BP953" s="5"/>
      <c r="BQ953" s="5"/>
      <c r="BR953" s="5"/>
      <c r="BS953" s="5"/>
      <c r="BT953" s="5"/>
      <c r="BU953" s="5"/>
      <c r="BV953" s="5"/>
      <c r="BW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8"/>
      <c r="O954" s="9"/>
      <c r="P954" s="9"/>
      <c r="Q954" s="10"/>
      <c r="R954" s="10"/>
      <c r="S954" s="10"/>
      <c r="T954" s="10"/>
      <c r="U954" s="10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  <c r="BO954" s="5"/>
      <c r="BP954" s="5"/>
      <c r="BQ954" s="5"/>
      <c r="BR954" s="5"/>
      <c r="BS954" s="5"/>
      <c r="BT954" s="5"/>
      <c r="BU954" s="5"/>
      <c r="BV954" s="5"/>
      <c r="BW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8"/>
      <c r="O955" s="9"/>
      <c r="P955" s="9"/>
      <c r="Q955" s="10"/>
      <c r="R955" s="10"/>
      <c r="S955" s="10"/>
      <c r="T955" s="10"/>
      <c r="U955" s="10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  <c r="BO955" s="5"/>
      <c r="BP955" s="5"/>
      <c r="BQ955" s="5"/>
      <c r="BR955" s="5"/>
      <c r="BS955" s="5"/>
      <c r="BT955" s="5"/>
      <c r="BU955" s="5"/>
      <c r="BV955" s="5"/>
      <c r="BW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8"/>
      <c r="O956" s="9"/>
      <c r="P956" s="9"/>
      <c r="Q956" s="10"/>
      <c r="R956" s="10"/>
      <c r="S956" s="10"/>
      <c r="T956" s="10"/>
      <c r="U956" s="10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  <c r="BO956" s="5"/>
      <c r="BP956" s="5"/>
      <c r="BQ956" s="5"/>
      <c r="BR956" s="5"/>
      <c r="BS956" s="5"/>
      <c r="BT956" s="5"/>
      <c r="BU956" s="5"/>
      <c r="BV956" s="5"/>
      <c r="BW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8"/>
      <c r="O957" s="9"/>
      <c r="P957" s="9"/>
      <c r="Q957" s="10"/>
      <c r="R957" s="10"/>
      <c r="S957" s="10"/>
      <c r="T957" s="10"/>
      <c r="U957" s="10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  <c r="BO957" s="5"/>
      <c r="BP957" s="5"/>
      <c r="BQ957" s="5"/>
      <c r="BR957" s="5"/>
      <c r="BS957" s="5"/>
      <c r="BT957" s="5"/>
      <c r="BU957" s="5"/>
      <c r="BV957" s="5"/>
      <c r="BW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8"/>
      <c r="O958" s="9"/>
      <c r="P958" s="9"/>
      <c r="Q958" s="10"/>
      <c r="R958" s="10"/>
      <c r="S958" s="10"/>
      <c r="T958" s="10"/>
      <c r="U958" s="10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  <c r="BO958" s="5"/>
      <c r="BP958" s="5"/>
      <c r="BQ958" s="5"/>
      <c r="BR958" s="5"/>
      <c r="BS958" s="5"/>
      <c r="BT958" s="5"/>
      <c r="BU958" s="5"/>
      <c r="BV958" s="5"/>
      <c r="BW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8"/>
      <c r="O959" s="9"/>
      <c r="P959" s="9"/>
      <c r="Q959" s="10"/>
      <c r="R959" s="10"/>
      <c r="S959" s="10"/>
      <c r="T959" s="10"/>
      <c r="U959" s="10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  <c r="BO959" s="5"/>
      <c r="BP959" s="5"/>
      <c r="BQ959" s="5"/>
      <c r="BR959" s="5"/>
      <c r="BS959" s="5"/>
      <c r="BT959" s="5"/>
      <c r="BU959" s="5"/>
      <c r="BV959" s="5"/>
      <c r="BW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8"/>
      <c r="O960" s="9"/>
      <c r="P960" s="9"/>
      <c r="Q960" s="10"/>
      <c r="R960" s="10"/>
      <c r="S960" s="10"/>
      <c r="T960" s="10"/>
      <c r="U960" s="10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  <c r="BO960" s="5"/>
      <c r="BP960" s="5"/>
      <c r="BQ960" s="5"/>
      <c r="BR960" s="5"/>
      <c r="BS960" s="5"/>
      <c r="BT960" s="5"/>
      <c r="BU960" s="5"/>
      <c r="BV960" s="5"/>
      <c r="BW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8"/>
      <c r="O961" s="9"/>
      <c r="P961" s="9"/>
      <c r="Q961" s="10"/>
      <c r="R961" s="10"/>
      <c r="S961" s="10"/>
      <c r="T961" s="10"/>
      <c r="U961" s="10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  <c r="BO961" s="5"/>
      <c r="BP961" s="5"/>
      <c r="BQ961" s="5"/>
      <c r="BR961" s="5"/>
      <c r="BS961" s="5"/>
      <c r="BT961" s="5"/>
      <c r="BU961" s="5"/>
      <c r="BV961" s="5"/>
      <c r="BW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8"/>
      <c r="O962" s="9"/>
      <c r="P962" s="9"/>
      <c r="Q962" s="10"/>
      <c r="R962" s="10"/>
      <c r="S962" s="10"/>
      <c r="T962" s="10"/>
      <c r="U962" s="10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  <c r="BO962" s="5"/>
      <c r="BP962" s="5"/>
      <c r="BQ962" s="5"/>
      <c r="BR962" s="5"/>
      <c r="BS962" s="5"/>
      <c r="BT962" s="5"/>
      <c r="BU962" s="5"/>
      <c r="BV962" s="5"/>
      <c r="BW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8"/>
      <c r="O963" s="9"/>
      <c r="P963" s="9"/>
      <c r="Q963" s="10"/>
      <c r="R963" s="10"/>
      <c r="S963" s="10"/>
      <c r="T963" s="10"/>
      <c r="U963" s="10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  <c r="BO963" s="5"/>
      <c r="BP963" s="5"/>
      <c r="BQ963" s="5"/>
      <c r="BR963" s="5"/>
      <c r="BS963" s="5"/>
      <c r="BT963" s="5"/>
      <c r="BU963" s="5"/>
      <c r="BV963" s="5"/>
      <c r="BW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8"/>
      <c r="O964" s="9"/>
      <c r="P964" s="9"/>
      <c r="Q964" s="10"/>
      <c r="R964" s="10"/>
      <c r="S964" s="10"/>
      <c r="T964" s="10"/>
      <c r="U964" s="10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  <c r="BO964" s="5"/>
      <c r="BP964" s="5"/>
      <c r="BQ964" s="5"/>
      <c r="BR964" s="5"/>
      <c r="BS964" s="5"/>
      <c r="BT964" s="5"/>
      <c r="BU964" s="5"/>
      <c r="BV964" s="5"/>
      <c r="BW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8"/>
      <c r="O965" s="9"/>
      <c r="P965" s="9"/>
      <c r="Q965" s="10"/>
      <c r="R965" s="10"/>
      <c r="S965" s="10"/>
      <c r="T965" s="10"/>
      <c r="U965" s="10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  <c r="BO965" s="5"/>
      <c r="BP965" s="5"/>
      <c r="BQ965" s="5"/>
      <c r="BR965" s="5"/>
      <c r="BS965" s="5"/>
      <c r="BT965" s="5"/>
      <c r="BU965" s="5"/>
      <c r="BV965" s="5"/>
      <c r="BW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8"/>
      <c r="O966" s="9"/>
      <c r="P966" s="9"/>
      <c r="Q966" s="10"/>
      <c r="R966" s="10"/>
      <c r="S966" s="10"/>
      <c r="T966" s="10"/>
      <c r="U966" s="10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  <c r="BO966" s="5"/>
      <c r="BP966" s="5"/>
      <c r="BQ966" s="5"/>
      <c r="BR966" s="5"/>
      <c r="BS966" s="5"/>
      <c r="BT966" s="5"/>
      <c r="BU966" s="5"/>
      <c r="BV966" s="5"/>
      <c r="BW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8"/>
      <c r="O967" s="9"/>
      <c r="P967" s="9"/>
      <c r="Q967" s="10"/>
      <c r="R967" s="10"/>
      <c r="S967" s="10"/>
      <c r="T967" s="10"/>
      <c r="U967" s="10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  <c r="BO967" s="5"/>
      <c r="BP967" s="5"/>
      <c r="BQ967" s="5"/>
      <c r="BR967" s="5"/>
      <c r="BS967" s="5"/>
      <c r="BT967" s="5"/>
      <c r="BU967" s="5"/>
      <c r="BV967" s="5"/>
      <c r="BW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8"/>
      <c r="O968" s="9"/>
      <c r="P968" s="9"/>
      <c r="Q968" s="10"/>
      <c r="R968" s="10"/>
      <c r="S968" s="10"/>
      <c r="T968" s="10"/>
      <c r="U968" s="10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  <c r="BO968" s="5"/>
      <c r="BP968" s="5"/>
      <c r="BQ968" s="5"/>
      <c r="BR968" s="5"/>
      <c r="BS968" s="5"/>
      <c r="BT968" s="5"/>
      <c r="BU968" s="5"/>
      <c r="BV968" s="5"/>
      <c r="BW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8"/>
      <c r="O969" s="9"/>
      <c r="P969" s="9"/>
      <c r="Q969" s="10"/>
      <c r="R969" s="10"/>
      <c r="S969" s="10"/>
      <c r="T969" s="10"/>
      <c r="U969" s="10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  <c r="BO969" s="5"/>
      <c r="BP969" s="5"/>
      <c r="BQ969" s="5"/>
      <c r="BR969" s="5"/>
      <c r="BS969" s="5"/>
      <c r="BT969" s="5"/>
      <c r="BU969" s="5"/>
      <c r="BV969" s="5"/>
      <c r="BW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8"/>
      <c r="O970" s="9"/>
      <c r="P970" s="9"/>
      <c r="Q970" s="10"/>
      <c r="R970" s="10"/>
      <c r="S970" s="10"/>
      <c r="T970" s="10"/>
      <c r="U970" s="10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  <c r="BO970" s="5"/>
      <c r="BP970" s="5"/>
      <c r="BQ970" s="5"/>
      <c r="BR970" s="5"/>
      <c r="BS970" s="5"/>
      <c r="BT970" s="5"/>
      <c r="BU970" s="5"/>
      <c r="BV970" s="5"/>
      <c r="BW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8"/>
      <c r="O971" s="9"/>
      <c r="P971" s="9"/>
      <c r="Q971" s="10"/>
      <c r="R971" s="10"/>
      <c r="S971" s="10"/>
      <c r="T971" s="10"/>
      <c r="U971" s="10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  <c r="BO971" s="5"/>
      <c r="BP971" s="5"/>
      <c r="BQ971" s="5"/>
      <c r="BR971" s="5"/>
      <c r="BS971" s="5"/>
      <c r="BT971" s="5"/>
      <c r="BU971" s="5"/>
      <c r="BV971" s="5"/>
      <c r="BW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8"/>
      <c r="O972" s="9"/>
      <c r="P972" s="9"/>
      <c r="Q972" s="10"/>
      <c r="R972" s="10"/>
      <c r="S972" s="10"/>
      <c r="T972" s="10"/>
      <c r="U972" s="10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  <c r="BO972" s="5"/>
      <c r="BP972" s="5"/>
      <c r="BQ972" s="5"/>
      <c r="BR972" s="5"/>
      <c r="BS972" s="5"/>
      <c r="BT972" s="5"/>
      <c r="BU972" s="5"/>
      <c r="BV972" s="5"/>
      <c r="BW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8"/>
      <c r="O973" s="9"/>
      <c r="P973" s="9"/>
      <c r="Q973" s="10"/>
      <c r="R973" s="10"/>
      <c r="S973" s="10"/>
      <c r="T973" s="10"/>
      <c r="U973" s="10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  <c r="BO973" s="5"/>
      <c r="BP973" s="5"/>
      <c r="BQ973" s="5"/>
      <c r="BR973" s="5"/>
      <c r="BS973" s="5"/>
      <c r="BT973" s="5"/>
      <c r="BU973" s="5"/>
      <c r="BV973" s="5"/>
      <c r="BW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8"/>
      <c r="O974" s="9"/>
      <c r="P974" s="9"/>
      <c r="Q974" s="10"/>
      <c r="R974" s="10"/>
      <c r="S974" s="10"/>
      <c r="T974" s="10"/>
      <c r="U974" s="10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  <c r="BO974" s="5"/>
      <c r="BP974" s="5"/>
      <c r="BQ974" s="5"/>
      <c r="BR974" s="5"/>
      <c r="BS974" s="5"/>
      <c r="BT974" s="5"/>
      <c r="BU974" s="5"/>
      <c r="BV974" s="5"/>
      <c r="BW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8"/>
      <c r="O975" s="9"/>
      <c r="P975" s="9"/>
      <c r="Q975" s="10"/>
      <c r="R975" s="10"/>
      <c r="S975" s="10"/>
      <c r="T975" s="10"/>
      <c r="U975" s="10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  <c r="BO975" s="5"/>
      <c r="BP975" s="5"/>
      <c r="BQ975" s="5"/>
      <c r="BR975" s="5"/>
      <c r="BS975" s="5"/>
      <c r="BT975" s="5"/>
      <c r="BU975" s="5"/>
      <c r="BV975" s="5"/>
      <c r="BW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8"/>
      <c r="O976" s="9"/>
      <c r="P976" s="9"/>
      <c r="Q976" s="10"/>
      <c r="R976" s="10"/>
      <c r="S976" s="10"/>
      <c r="T976" s="10"/>
      <c r="U976" s="10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  <c r="BO976" s="5"/>
      <c r="BP976" s="5"/>
      <c r="BQ976" s="5"/>
      <c r="BR976" s="5"/>
      <c r="BS976" s="5"/>
      <c r="BT976" s="5"/>
      <c r="BU976" s="5"/>
      <c r="BV976" s="5"/>
      <c r="BW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8"/>
      <c r="O977" s="9"/>
      <c r="P977" s="9"/>
      <c r="Q977" s="10"/>
      <c r="R977" s="10"/>
      <c r="S977" s="10"/>
      <c r="T977" s="10"/>
      <c r="U977" s="10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  <c r="BO977" s="5"/>
      <c r="BP977" s="5"/>
      <c r="BQ977" s="5"/>
      <c r="BR977" s="5"/>
      <c r="BS977" s="5"/>
      <c r="BT977" s="5"/>
      <c r="BU977" s="5"/>
      <c r="BV977" s="5"/>
      <c r="BW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8"/>
      <c r="O978" s="9"/>
      <c r="P978" s="9"/>
      <c r="Q978" s="10"/>
      <c r="R978" s="10"/>
      <c r="S978" s="10"/>
      <c r="T978" s="10"/>
      <c r="U978" s="10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  <c r="BO978" s="5"/>
      <c r="BP978" s="5"/>
      <c r="BQ978" s="5"/>
      <c r="BR978" s="5"/>
      <c r="BS978" s="5"/>
      <c r="BT978" s="5"/>
      <c r="BU978" s="5"/>
      <c r="BV978" s="5"/>
      <c r="BW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8"/>
      <c r="O979" s="9"/>
      <c r="P979" s="9"/>
      <c r="Q979" s="10"/>
      <c r="R979" s="10"/>
      <c r="S979" s="10"/>
      <c r="T979" s="10"/>
      <c r="U979" s="10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  <c r="BO979" s="5"/>
      <c r="BP979" s="5"/>
      <c r="BQ979" s="5"/>
      <c r="BR979" s="5"/>
      <c r="BS979" s="5"/>
      <c r="BT979" s="5"/>
      <c r="BU979" s="5"/>
      <c r="BV979" s="5"/>
      <c r="BW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8"/>
      <c r="O980" s="9"/>
      <c r="P980" s="9"/>
      <c r="Q980" s="10"/>
      <c r="R980" s="10"/>
      <c r="S980" s="10"/>
      <c r="T980" s="10"/>
      <c r="U980" s="10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  <c r="BO980" s="5"/>
      <c r="BP980" s="5"/>
      <c r="BQ980" s="5"/>
      <c r="BR980" s="5"/>
      <c r="BS980" s="5"/>
      <c r="BT980" s="5"/>
      <c r="BU980" s="5"/>
      <c r="BV980" s="5"/>
      <c r="BW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8"/>
      <c r="O981" s="9"/>
      <c r="P981" s="9"/>
      <c r="Q981" s="10"/>
      <c r="R981" s="10"/>
      <c r="S981" s="10"/>
      <c r="T981" s="10"/>
      <c r="U981" s="10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  <c r="BO981" s="5"/>
      <c r="BP981" s="5"/>
      <c r="BQ981" s="5"/>
      <c r="BR981" s="5"/>
      <c r="BS981" s="5"/>
      <c r="BT981" s="5"/>
      <c r="BU981" s="5"/>
      <c r="BV981" s="5"/>
      <c r="BW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8"/>
      <c r="O982" s="9"/>
      <c r="P982" s="9"/>
      <c r="Q982" s="10"/>
      <c r="R982" s="10"/>
      <c r="S982" s="10"/>
      <c r="T982" s="10"/>
      <c r="U982" s="10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  <c r="BO982" s="5"/>
      <c r="BP982" s="5"/>
      <c r="BQ982" s="5"/>
      <c r="BR982" s="5"/>
      <c r="BS982" s="5"/>
      <c r="BT982" s="5"/>
      <c r="BU982" s="5"/>
      <c r="BV982" s="5"/>
      <c r="BW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8"/>
      <c r="O983" s="9"/>
      <c r="P983" s="9"/>
      <c r="Q983" s="10"/>
      <c r="R983" s="10"/>
      <c r="S983" s="10"/>
      <c r="T983" s="10"/>
      <c r="U983" s="10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  <c r="BO983" s="5"/>
      <c r="BP983" s="5"/>
      <c r="BQ983" s="5"/>
      <c r="BR983" s="5"/>
      <c r="BS983" s="5"/>
      <c r="BT983" s="5"/>
      <c r="BU983" s="5"/>
      <c r="BV983" s="5"/>
      <c r="BW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8"/>
      <c r="O984" s="9"/>
      <c r="P984" s="9"/>
      <c r="Q984" s="10"/>
      <c r="R984" s="10"/>
      <c r="S984" s="10"/>
      <c r="T984" s="10"/>
      <c r="U984" s="10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  <c r="BO984" s="5"/>
      <c r="BP984" s="5"/>
      <c r="BQ984" s="5"/>
      <c r="BR984" s="5"/>
      <c r="BS984" s="5"/>
      <c r="BT984" s="5"/>
      <c r="BU984" s="5"/>
      <c r="BV984" s="5"/>
      <c r="BW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8"/>
      <c r="O985" s="9"/>
      <c r="P985" s="9"/>
      <c r="Q985" s="10"/>
      <c r="R985" s="10"/>
      <c r="S985" s="10"/>
      <c r="T985" s="10"/>
      <c r="U985" s="10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  <c r="BO985" s="5"/>
      <c r="BP985" s="5"/>
      <c r="BQ985" s="5"/>
      <c r="BR985" s="5"/>
      <c r="BS985" s="5"/>
      <c r="BT985" s="5"/>
      <c r="BU985" s="5"/>
      <c r="BV985" s="5"/>
      <c r="BW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8"/>
      <c r="O986" s="9"/>
      <c r="P986" s="9"/>
      <c r="Q986" s="10"/>
      <c r="R986" s="10"/>
      <c r="S986" s="10"/>
      <c r="T986" s="10"/>
      <c r="U986" s="10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  <c r="BO986" s="5"/>
      <c r="BP986" s="5"/>
      <c r="BQ986" s="5"/>
      <c r="BR986" s="5"/>
      <c r="BS986" s="5"/>
      <c r="BT986" s="5"/>
      <c r="BU986" s="5"/>
      <c r="BV986" s="5"/>
      <c r="BW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8"/>
      <c r="O987" s="9"/>
      <c r="P987" s="9"/>
      <c r="Q987" s="10"/>
      <c r="R987" s="10"/>
      <c r="S987" s="10"/>
      <c r="T987" s="10"/>
      <c r="U987" s="10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  <c r="BO987" s="5"/>
      <c r="BP987" s="5"/>
      <c r="BQ987" s="5"/>
      <c r="BR987" s="5"/>
      <c r="BS987" s="5"/>
      <c r="BT987" s="5"/>
      <c r="BU987" s="5"/>
      <c r="BV987" s="5"/>
      <c r="BW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8"/>
      <c r="O988" s="9"/>
      <c r="P988" s="9"/>
      <c r="Q988" s="10"/>
      <c r="R988" s="10"/>
      <c r="S988" s="10"/>
      <c r="T988" s="10"/>
      <c r="U988" s="10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  <c r="BO988" s="5"/>
      <c r="BP988" s="5"/>
      <c r="BQ988" s="5"/>
      <c r="BR988" s="5"/>
      <c r="BS988" s="5"/>
      <c r="BT988" s="5"/>
      <c r="BU988" s="5"/>
      <c r="BV988" s="5"/>
      <c r="BW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8"/>
      <c r="O989" s="9"/>
      <c r="P989" s="9"/>
      <c r="Q989" s="10"/>
      <c r="R989" s="10"/>
      <c r="S989" s="10"/>
      <c r="T989" s="10"/>
      <c r="U989" s="10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  <c r="BO989" s="5"/>
      <c r="BP989" s="5"/>
      <c r="BQ989" s="5"/>
      <c r="BR989" s="5"/>
      <c r="BS989" s="5"/>
      <c r="BT989" s="5"/>
      <c r="BU989" s="5"/>
      <c r="BV989" s="5"/>
      <c r="BW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8"/>
      <c r="O990" s="9"/>
      <c r="P990" s="9"/>
      <c r="Q990" s="10"/>
      <c r="R990" s="10"/>
      <c r="S990" s="10"/>
      <c r="T990" s="10"/>
      <c r="U990" s="10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  <c r="BO990" s="5"/>
      <c r="BP990" s="5"/>
      <c r="BQ990" s="5"/>
      <c r="BR990" s="5"/>
      <c r="BS990" s="5"/>
      <c r="BT990" s="5"/>
      <c r="BU990" s="5"/>
      <c r="BV990" s="5"/>
      <c r="BW990" s="5"/>
    </row>
    <row r="991" ht="14.25" customHeight="1">
      <c r="A991" s="5"/>
      <c r="B991" s="5"/>
      <c r="C991" s="5"/>
      <c r="D991" s="5"/>
      <c r="E991" s="5"/>
      <c r="F991" s="5"/>
      <c r="G991" s="5"/>
      <c r="I991" s="5"/>
      <c r="J991" s="5"/>
      <c r="K991" s="5"/>
      <c r="L991" s="5"/>
      <c r="M991" s="5"/>
      <c r="N991" s="8"/>
      <c r="O991" s="9"/>
      <c r="P991" s="9"/>
      <c r="Q991" s="10"/>
      <c r="R991" s="10"/>
      <c r="S991" s="10"/>
      <c r="T991" s="10"/>
      <c r="U991" s="10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  <c r="BO991" s="5"/>
      <c r="BP991" s="5"/>
      <c r="BQ991" s="5"/>
      <c r="BR991" s="5"/>
      <c r="BS991" s="5"/>
      <c r="BT991" s="5"/>
      <c r="BU991" s="5"/>
      <c r="BV991" s="5"/>
      <c r="BW991" s="5"/>
    </row>
    <row r="992" ht="14.25" customHeight="1">
      <c r="A992" s="5"/>
      <c r="B992" s="5"/>
      <c r="C992" s="5"/>
      <c r="D992" s="5"/>
      <c r="E992" s="5"/>
      <c r="F992" s="5"/>
      <c r="G992" s="5"/>
      <c r="L992" s="5"/>
      <c r="M992" s="5"/>
      <c r="N992" s="8"/>
      <c r="O992" s="9"/>
      <c r="P992" s="9"/>
      <c r="Q992" s="10"/>
      <c r="R992" s="10"/>
      <c r="S992" s="10"/>
      <c r="T992" s="10"/>
      <c r="U992" s="10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  <c r="BO992" s="5"/>
      <c r="BP992" s="5"/>
      <c r="BQ992" s="5"/>
      <c r="BR992" s="5"/>
      <c r="BS992" s="5"/>
      <c r="BT992" s="5"/>
      <c r="BU992" s="5"/>
      <c r="BV992" s="5"/>
      <c r="BW992" s="5"/>
    </row>
    <row r="993" ht="14.25" customHeight="1">
      <c r="A993" s="5"/>
      <c r="B993" s="5"/>
      <c r="C993" s="5"/>
      <c r="D993" s="5"/>
      <c r="E993" s="5"/>
      <c r="F993" s="5"/>
      <c r="G993" s="5"/>
      <c r="L993" s="5"/>
      <c r="M993" s="5"/>
      <c r="N993" s="8"/>
      <c r="O993" s="9"/>
      <c r="P993" s="9"/>
      <c r="Q993" s="10"/>
      <c r="R993" s="10"/>
      <c r="S993" s="10"/>
      <c r="T993" s="10"/>
      <c r="U993" s="10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  <c r="BO993" s="5"/>
      <c r="BP993" s="5"/>
      <c r="BQ993" s="5"/>
      <c r="BR993" s="5"/>
      <c r="BS993" s="5"/>
      <c r="BT993" s="5"/>
      <c r="BU993" s="5"/>
      <c r="BV993" s="5"/>
      <c r="BW993" s="5"/>
    </row>
    <row r="994" ht="14.25" customHeight="1">
      <c r="A994" s="5"/>
      <c r="B994" s="5"/>
      <c r="C994" s="5"/>
      <c r="D994" s="5"/>
      <c r="E994" s="5"/>
      <c r="F994" s="5"/>
      <c r="G994" s="5"/>
      <c r="L994" s="5"/>
      <c r="M994" s="5"/>
      <c r="N994" s="8"/>
      <c r="O994" s="9"/>
      <c r="P994" s="9"/>
      <c r="Q994" s="10"/>
      <c r="R994" s="10"/>
      <c r="S994" s="10"/>
      <c r="T994" s="10"/>
      <c r="U994" s="10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  <c r="BO994" s="5"/>
      <c r="BP994" s="5"/>
      <c r="BQ994" s="5"/>
      <c r="BR994" s="5"/>
      <c r="BS994" s="5"/>
      <c r="BT994" s="5"/>
      <c r="BU994" s="5"/>
      <c r="BV994" s="5"/>
      <c r="BW994" s="5"/>
    </row>
    <row r="995" ht="14.25" customHeight="1">
      <c r="A995" s="5"/>
      <c r="B995" s="5"/>
      <c r="C995" s="5"/>
      <c r="D995" s="5"/>
      <c r="E995" s="5"/>
      <c r="F995" s="5"/>
      <c r="G995" s="5"/>
      <c r="M995" s="5"/>
      <c r="N995" s="8"/>
      <c r="O995" s="9"/>
      <c r="P995" s="9"/>
      <c r="Q995" s="10"/>
      <c r="R995" s="10"/>
      <c r="S995" s="10"/>
      <c r="T995" s="10"/>
      <c r="U995" s="10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  <c r="BO995" s="5"/>
      <c r="BP995" s="5"/>
      <c r="BQ995" s="5"/>
      <c r="BR995" s="5"/>
      <c r="BS995" s="5"/>
      <c r="BT995" s="5"/>
      <c r="BU995" s="5"/>
      <c r="BV995" s="5"/>
      <c r="BW995" s="5"/>
    </row>
    <row r="996" ht="14.25" customHeight="1">
      <c r="A996" s="5"/>
      <c r="B996" s="5"/>
      <c r="C996" s="5"/>
      <c r="D996" s="5"/>
      <c r="E996" s="5"/>
      <c r="F996" s="5"/>
      <c r="G996" s="5"/>
      <c r="M996" s="5"/>
      <c r="N996" s="8"/>
      <c r="O996" s="9"/>
      <c r="P996" s="9"/>
      <c r="Q996" s="10"/>
      <c r="R996" s="10"/>
      <c r="S996" s="10"/>
      <c r="T996" s="10"/>
      <c r="U996" s="10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  <c r="BO996" s="5"/>
      <c r="BP996" s="5"/>
      <c r="BQ996" s="5"/>
      <c r="BR996" s="5"/>
      <c r="BS996" s="5"/>
      <c r="BT996" s="5"/>
      <c r="BU996" s="5"/>
      <c r="BV996" s="5"/>
      <c r="BW996" s="5"/>
    </row>
    <row r="997" ht="14.25" customHeight="1">
      <c r="A997" s="5"/>
      <c r="B997" s="5"/>
      <c r="C997" s="5"/>
      <c r="D997" s="5"/>
      <c r="E997" s="5"/>
      <c r="F997" s="5"/>
      <c r="G997" s="5"/>
      <c r="M997" s="5"/>
      <c r="N997" s="8"/>
      <c r="O997" s="9"/>
      <c r="P997" s="9"/>
      <c r="Q997" s="10"/>
      <c r="R997" s="10"/>
      <c r="S997" s="10"/>
      <c r="T997" s="10"/>
      <c r="U997" s="10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  <c r="BO997" s="5"/>
      <c r="BP997" s="5"/>
      <c r="BQ997" s="5"/>
      <c r="BR997" s="5"/>
      <c r="BS997" s="5"/>
      <c r="BT997" s="5"/>
      <c r="BU997" s="5"/>
      <c r="BV997" s="5"/>
      <c r="BW997" s="5"/>
    </row>
    <row r="998" ht="14.25" customHeight="1">
      <c r="A998" s="5"/>
      <c r="B998" s="5"/>
      <c r="C998" s="5"/>
      <c r="D998" s="5"/>
      <c r="E998" s="5"/>
      <c r="F998" s="5"/>
      <c r="G998" s="5"/>
      <c r="M998" s="5"/>
      <c r="N998" s="8"/>
      <c r="O998" s="9"/>
      <c r="P998" s="9"/>
      <c r="Q998" s="10"/>
      <c r="R998" s="10"/>
      <c r="S998" s="10"/>
      <c r="T998" s="10"/>
      <c r="U998" s="10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  <c r="BO998" s="5"/>
      <c r="BP998" s="5"/>
      <c r="BQ998" s="5"/>
      <c r="BR998" s="5"/>
      <c r="BS998" s="5"/>
      <c r="BT998" s="5"/>
      <c r="BU998" s="5"/>
      <c r="BV998" s="5"/>
      <c r="BW998" s="5"/>
    </row>
    <row r="999" ht="14.25" customHeight="1">
      <c r="A999" s="5"/>
      <c r="B999" s="5"/>
      <c r="C999" s="5"/>
      <c r="D999" s="5"/>
      <c r="E999" s="5"/>
      <c r="F999" s="5"/>
      <c r="G999" s="5"/>
      <c r="M999" s="5"/>
      <c r="N999" s="8"/>
      <c r="O999" s="9"/>
      <c r="P999" s="9"/>
      <c r="Q999" s="10"/>
      <c r="R999" s="10"/>
      <c r="S999" s="10"/>
      <c r="T999" s="10"/>
      <c r="U999" s="10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  <c r="BO999" s="5"/>
    </row>
    <row r="1000" ht="14.25" customHeight="1">
      <c r="A1000" s="5"/>
      <c r="B1000" s="5"/>
      <c r="C1000" s="5"/>
      <c r="D1000" s="5"/>
      <c r="E1000" s="5"/>
      <c r="F1000" s="5"/>
      <c r="G1000" s="5"/>
      <c r="M1000" s="5"/>
      <c r="N1000" s="8"/>
      <c r="O1000" s="9"/>
      <c r="P1000" s="9"/>
      <c r="Q1000" s="10"/>
      <c r="R1000" s="10"/>
      <c r="S1000" s="10"/>
      <c r="T1000" s="10"/>
      <c r="U1000" s="10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  <c r="BN1000" s="5"/>
      <c r="BO1000" s="5"/>
    </row>
  </sheetData>
  <mergeCells count="14">
    <mergeCell ref="H12:I12"/>
    <mergeCell ref="H13:I13"/>
    <mergeCell ref="H14:I14"/>
    <mergeCell ref="G16:H16"/>
    <mergeCell ref="G17:H17"/>
    <mergeCell ref="BP19:BW23"/>
    <mergeCell ref="BP25:BW27"/>
    <mergeCell ref="J1:J2"/>
    <mergeCell ref="K1:K2"/>
    <mergeCell ref="BP1:BW2"/>
    <mergeCell ref="BP3:BW4"/>
    <mergeCell ref="BP6:BW7"/>
    <mergeCell ref="BP9:BW10"/>
    <mergeCell ref="BP12:BW15"/>
  </mergeCells>
  <dataValidations>
    <dataValidation type="list" allowBlank="1" showErrorMessage="1" sqref="A21:A22">
      <formula1>$AC$4:$AC$16</formula1>
    </dataValidation>
    <dataValidation type="list" allowBlank="1" showErrorMessage="1" sqref="A26:A31">
      <formula1>$V$4:$V$75</formula1>
    </dataValidation>
    <dataValidation type="list" allowBlank="1" showErrorMessage="1" sqref="F13:F14 J14">
      <formula1>$N$39:$N$40</formula1>
    </dataValidation>
  </dataValidations>
  <hyperlinks>
    <hyperlink r:id="rId1" ref="H27"/>
  </hyperlinks>
  <printOptions/>
  <pageMargins bottom="0.75" footer="0.0" header="0.0" left="0.7" right="0.7" top="0.75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9" width="8.86"/>
  </cols>
  <sheetData>
    <row r="1" ht="14.2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14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ht="14.2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ht="14.2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57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57"/>
  </cols>
  <sheetData>
    <row r="1" ht="13.5" customHeight="1">
      <c r="A1" s="85">
        <v>0.0</v>
      </c>
      <c r="B1" s="85">
        <v>-3.0</v>
      </c>
    </row>
    <row r="2" ht="13.5" customHeight="1">
      <c r="A2" s="85">
        <f>0.0625</f>
        <v>0.0625</v>
      </c>
      <c r="B2" s="85">
        <v>-2.5</v>
      </c>
      <c r="D2" s="36" t="s">
        <v>2</v>
      </c>
      <c r="E2" s="36"/>
      <c r="F2" s="36" t="s">
        <v>7</v>
      </c>
      <c r="G2" s="36"/>
      <c r="H2" s="36" t="s">
        <v>3</v>
      </c>
    </row>
    <row r="3" ht="13.5" customHeight="1">
      <c r="A3" s="85">
        <f>1/8</f>
        <v>0.125</v>
      </c>
      <c r="B3" s="85">
        <v>-2.0</v>
      </c>
      <c r="D3" s="5">
        <f>MATCH('CR Calculator'!H1,A1:A73,0)+2*'CR Calculator'!J9</f>
        <v>35</v>
      </c>
      <c r="E3" s="5"/>
      <c r="F3" s="5">
        <f>MATCH('CR Calculator'!H2,A1:A73,0)+2*'CR Calculator'!J10</f>
        <v>11</v>
      </c>
      <c r="H3" s="85">
        <f>AVERAGE(D3,F3)</f>
        <v>23</v>
      </c>
    </row>
    <row r="4" ht="13.5" customHeight="1">
      <c r="A4" s="85">
        <f>3/16</f>
        <v>0.1875</v>
      </c>
      <c r="B4" s="85">
        <v>-1.5</v>
      </c>
      <c r="F4" s="5"/>
      <c r="H4" s="5">
        <f>OFFSET(A1,H3-1,0)</f>
        <v>8</v>
      </c>
    </row>
    <row r="5" ht="13.5" customHeight="1">
      <c r="A5" s="85">
        <f>1/4</f>
        <v>0.25</v>
      </c>
      <c r="B5" s="85">
        <v>-1.0</v>
      </c>
    </row>
    <row r="6" ht="13.5" customHeight="1">
      <c r="A6" s="85">
        <v>0.375</v>
      </c>
      <c r="B6" s="85">
        <v>-0.5</v>
      </c>
    </row>
    <row r="7" ht="13.5" customHeight="1">
      <c r="A7" s="85">
        <f>1/2</f>
        <v>0.5</v>
      </c>
      <c r="B7" s="85">
        <v>0.0</v>
      </c>
    </row>
    <row r="8" ht="13.5" customHeight="1">
      <c r="A8" s="85">
        <v>0.75</v>
      </c>
      <c r="B8" s="85">
        <v>0.5</v>
      </c>
    </row>
    <row r="9" ht="13.5" customHeight="1">
      <c r="A9" s="85">
        <v>1.0</v>
      </c>
      <c r="B9" s="85">
        <v>1.0</v>
      </c>
    </row>
    <row r="10" ht="13.5" customHeight="1">
      <c r="A10" s="85">
        <v>1.5</v>
      </c>
      <c r="B10" s="85">
        <v>1.5</v>
      </c>
    </row>
    <row r="11" ht="13.5" customHeight="1">
      <c r="A11" s="85">
        <v>2.0</v>
      </c>
      <c r="B11" s="85">
        <v>2.0</v>
      </c>
    </row>
    <row r="12" ht="13.5" customHeight="1">
      <c r="A12" s="85">
        <v>2.5</v>
      </c>
      <c r="B12" s="85">
        <v>2.5</v>
      </c>
    </row>
    <row r="13" ht="13.5" customHeight="1">
      <c r="A13" s="85">
        <v>3.0</v>
      </c>
      <c r="B13" s="85">
        <v>3.0</v>
      </c>
    </row>
    <row r="14" ht="13.5" customHeight="1">
      <c r="A14" s="85">
        <v>3.5</v>
      </c>
      <c r="B14" s="85">
        <v>3.5</v>
      </c>
    </row>
    <row r="15" ht="13.5" customHeight="1">
      <c r="A15" s="85">
        <v>4.0</v>
      </c>
      <c r="B15" s="85">
        <v>4.0</v>
      </c>
    </row>
    <row r="16" ht="13.5" customHeight="1">
      <c r="A16" s="85">
        <v>4.5</v>
      </c>
      <c r="B16" s="85">
        <v>4.5</v>
      </c>
    </row>
    <row r="17" ht="13.5" customHeight="1">
      <c r="A17" s="85">
        <v>5.0</v>
      </c>
      <c r="B17" s="85">
        <v>5.0</v>
      </c>
    </row>
    <row r="18" ht="13.5" customHeight="1">
      <c r="A18" s="85">
        <v>5.5</v>
      </c>
      <c r="B18" s="85">
        <v>5.5</v>
      </c>
    </row>
    <row r="19" ht="13.5" customHeight="1">
      <c r="A19" s="85">
        <v>6.0</v>
      </c>
      <c r="B19" s="85">
        <v>6.0</v>
      </c>
    </row>
    <row r="20" ht="13.5" customHeight="1">
      <c r="A20" s="85">
        <v>6.5</v>
      </c>
      <c r="B20" s="85">
        <v>6.5</v>
      </c>
    </row>
    <row r="21" ht="13.5" customHeight="1">
      <c r="A21" s="85">
        <v>7.0</v>
      </c>
      <c r="B21" s="85">
        <v>7.0</v>
      </c>
    </row>
    <row r="22" ht="13.5" customHeight="1">
      <c r="A22" s="85">
        <v>7.5</v>
      </c>
      <c r="B22" s="85">
        <v>7.5</v>
      </c>
    </row>
    <row r="23" ht="13.5" customHeight="1">
      <c r="A23" s="85">
        <v>8.0</v>
      </c>
      <c r="B23" s="85">
        <v>8.0</v>
      </c>
    </row>
    <row r="24" ht="13.5" customHeight="1">
      <c r="A24" s="85">
        <v>8.5</v>
      </c>
      <c r="B24" s="85">
        <v>8.5</v>
      </c>
    </row>
    <row r="25" ht="13.5" customHeight="1">
      <c r="A25" s="85">
        <v>9.0</v>
      </c>
      <c r="B25" s="85">
        <v>9.0</v>
      </c>
    </row>
    <row r="26" ht="13.5" customHeight="1">
      <c r="A26" s="85">
        <v>9.5</v>
      </c>
      <c r="B26" s="85">
        <v>9.5</v>
      </c>
    </row>
    <row r="27" ht="13.5" customHeight="1">
      <c r="A27" s="85">
        <v>10.0</v>
      </c>
      <c r="B27" s="85">
        <v>10.0</v>
      </c>
    </row>
    <row r="28" ht="13.5" customHeight="1">
      <c r="A28" s="85">
        <v>10.5</v>
      </c>
      <c r="B28" s="85">
        <v>10.5</v>
      </c>
    </row>
    <row r="29" ht="13.5" customHeight="1">
      <c r="A29" s="85">
        <v>11.0</v>
      </c>
      <c r="B29" s="85">
        <v>11.0</v>
      </c>
    </row>
    <row r="30" ht="13.5" customHeight="1">
      <c r="A30" s="85">
        <v>11.5</v>
      </c>
      <c r="B30" s="85">
        <v>11.5</v>
      </c>
    </row>
    <row r="31" ht="13.5" customHeight="1">
      <c r="A31" s="85">
        <v>12.0</v>
      </c>
      <c r="B31" s="85">
        <v>12.0</v>
      </c>
    </row>
    <row r="32" ht="13.5" customHeight="1">
      <c r="A32" s="85">
        <v>12.5</v>
      </c>
      <c r="B32" s="85">
        <v>12.5</v>
      </c>
    </row>
    <row r="33" ht="13.5" customHeight="1">
      <c r="A33" s="85">
        <v>13.0</v>
      </c>
      <c r="B33" s="85">
        <v>13.0</v>
      </c>
    </row>
    <row r="34" ht="13.5" customHeight="1">
      <c r="A34" s="85">
        <v>13.5</v>
      </c>
      <c r="B34" s="85">
        <v>13.5</v>
      </c>
    </row>
    <row r="35" ht="13.5" customHeight="1">
      <c r="A35" s="85">
        <v>14.0</v>
      </c>
      <c r="B35" s="85">
        <v>14.0</v>
      </c>
    </row>
    <row r="36" ht="13.5" customHeight="1">
      <c r="A36" s="85">
        <v>14.5</v>
      </c>
      <c r="B36" s="85">
        <v>14.5</v>
      </c>
    </row>
    <row r="37" ht="13.5" customHeight="1">
      <c r="A37" s="85">
        <v>15.0</v>
      </c>
      <c r="B37" s="85">
        <v>15.0</v>
      </c>
    </row>
    <row r="38" ht="13.5" customHeight="1">
      <c r="A38" s="85">
        <v>15.5</v>
      </c>
      <c r="B38" s="85">
        <v>15.5</v>
      </c>
    </row>
    <row r="39" ht="13.5" customHeight="1">
      <c r="A39" s="85">
        <v>16.0</v>
      </c>
      <c r="B39" s="85">
        <v>16.0</v>
      </c>
    </row>
    <row r="40" ht="13.5" customHeight="1">
      <c r="A40" s="85">
        <v>16.5</v>
      </c>
      <c r="B40" s="85">
        <v>16.5</v>
      </c>
    </row>
    <row r="41" ht="13.5" customHeight="1">
      <c r="A41" s="85">
        <v>17.0</v>
      </c>
      <c r="B41" s="85">
        <v>17.0</v>
      </c>
    </row>
    <row r="42" ht="13.5" customHeight="1">
      <c r="A42" s="85">
        <v>17.5</v>
      </c>
      <c r="B42" s="85">
        <v>17.5</v>
      </c>
    </row>
    <row r="43" ht="13.5" customHeight="1">
      <c r="A43" s="85">
        <v>18.0</v>
      </c>
      <c r="B43" s="85">
        <v>18.0</v>
      </c>
    </row>
    <row r="44" ht="13.5" customHeight="1">
      <c r="A44" s="85">
        <v>18.5</v>
      </c>
      <c r="B44" s="85">
        <v>18.5</v>
      </c>
    </row>
    <row r="45" ht="13.5" customHeight="1">
      <c r="A45" s="85">
        <v>19.0</v>
      </c>
      <c r="B45" s="85">
        <v>19.0</v>
      </c>
    </row>
    <row r="46" ht="13.5" customHeight="1">
      <c r="A46" s="85">
        <v>19.5</v>
      </c>
      <c r="B46" s="85">
        <v>19.5</v>
      </c>
    </row>
    <row r="47" ht="13.5" customHeight="1">
      <c r="A47" s="85">
        <v>20.0</v>
      </c>
      <c r="B47" s="85">
        <v>20.0</v>
      </c>
    </row>
    <row r="48" ht="13.5" customHeight="1">
      <c r="A48" s="85">
        <v>20.5</v>
      </c>
      <c r="B48" s="85">
        <v>20.5</v>
      </c>
    </row>
    <row r="49" ht="13.5" customHeight="1">
      <c r="A49" s="85">
        <v>21.0</v>
      </c>
      <c r="B49" s="85">
        <v>21.0</v>
      </c>
    </row>
    <row r="50" ht="13.5" customHeight="1">
      <c r="A50" s="85">
        <v>21.5</v>
      </c>
      <c r="B50" s="85">
        <v>21.5</v>
      </c>
    </row>
    <row r="51" ht="13.5" customHeight="1">
      <c r="A51" s="85">
        <v>22.0</v>
      </c>
      <c r="B51" s="85">
        <v>22.0</v>
      </c>
    </row>
    <row r="52" ht="13.5" customHeight="1">
      <c r="A52" s="85">
        <v>22.5</v>
      </c>
      <c r="B52" s="85">
        <v>22.5</v>
      </c>
    </row>
    <row r="53" ht="13.5" customHeight="1">
      <c r="A53" s="85">
        <v>23.0</v>
      </c>
      <c r="B53" s="85">
        <v>23.0</v>
      </c>
    </row>
    <row r="54" ht="13.5" customHeight="1">
      <c r="A54" s="85">
        <v>23.5</v>
      </c>
      <c r="B54" s="85">
        <v>23.5</v>
      </c>
    </row>
    <row r="55" ht="13.5" customHeight="1">
      <c r="A55" s="85">
        <v>24.0</v>
      </c>
      <c r="B55" s="85">
        <v>24.0</v>
      </c>
    </row>
    <row r="56" ht="13.5" customHeight="1">
      <c r="A56" s="85">
        <v>24.5</v>
      </c>
      <c r="B56" s="85">
        <v>24.5</v>
      </c>
    </row>
    <row r="57" ht="13.5" customHeight="1">
      <c r="A57" s="85">
        <v>25.0</v>
      </c>
      <c r="B57" s="85">
        <v>25.0</v>
      </c>
    </row>
    <row r="58" ht="13.5" customHeight="1">
      <c r="A58" s="85">
        <v>25.5</v>
      </c>
      <c r="B58" s="85">
        <v>25.5</v>
      </c>
    </row>
    <row r="59" ht="13.5" customHeight="1">
      <c r="A59" s="85">
        <v>26.0</v>
      </c>
      <c r="B59" s="85">
        <v>26.0</v>
      </c>
    </row>
    <row r="60" ht="13.5" customHeight="1">
      <c r="A60" s="85">
        <v>26.5</v>
      </c>
      <c r="B60" s="85">
        <v>26.5</v>
      </c>
    </row>
    <row r="61" ht="13.5" customHeight="1">
      <c r="A61" s="85">
        <v>27.0</v>
      </c>
      <c r="B61" s="85">
        <v>27.0</v>
      </c>
    </row>
    <row r="62" ht="13.5" customHeight="1">
      <c r="A62" s="85">
        <v>27.5</v>
      </c>
      <c r="B62" s="85">
        <v>27.5</v>
      </c>
    </row>
    <row r="63" ht="13.5" customHeight="1">
      <c r="A63" s="85">
        <v>28.0</v>
      </c>
      <c r="B63" s="85">
        <v>28.0</v>
      </c>
    </row>
    <row r="64" ht="13.5" customHeight="1">
      <c r="A64" s="85">
        <v>28.5</v>
      </c>
      <c r="B64" s="85">
        <v>28.5</v>
      </c>
    </row>
    <row r="65" ht="13.5" customHeight="1">
      <c r="A65" s="85">
        <v>29.0</v>
      </c>
      <c r="B65" s="85">
        <v>29.0</v>
      </c>
    </row>
    <row r="66" ht="13.5" customHeight="1">
      <c r="A66" s="85">
        <v>29.5</v>
      </c>
      <c r="B66" s="85">
        <v>29.5</v>
      </c>
    </row>
    <row r="67" ht="13.5" customHeight="1">
      <c r="A67" s="85">
        <v>30.0</v>
      </c>
      <c r="B67" s="85">
        <v>30.0</v>
      </c>
    </row>
    <row r="68" ht="13.5" customHeight="1">
      <c r="A68" s="85">
        <v>30.5</v>
      </c>
      <c r="B68" s="85">
        <v>30.5</v>
      </c>
    </row>
    <row r="69" ht="13.5" customHeight="1">
      <c r="A69" s="85">
        <v>31.0</v>
      </c>
      <c r="B69" s="85">
        <v>31.0</v>
      </c>
    </row>
    <row r="70" ht="13.5" customHeight="1">
      <c r="A70" s="85">
        <v>31.5</v>
      </c>
      <c r="B70" s="85">
        <v>31.5</v>
      </c>
    </row>
    <row r="71" ht="13.5" customHeight="1">
      <c r="A71" s="85">
        <v>32.0</v>
      </c>
      <c r="B71" s="85">
        <v>32.0</v>
      </c>
    </row>
    <row r="72" ht="13.5" customHeight="1">
      <c r="A72" s="85">
        <v>32.5</v>
      </c>
      <c r="B72" s="85">
        <v>32.5</v>
      </c>
    </row>
    <row r="73" ht="13.5" customHeight="1">
      <c r="A73" s="85">
        <v>33.0</v>
      </c>
      <c r="B73" s="85">
        <v>33.0</v>
      </c>
    </row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1.05277777777778" footer="0.0" header="0.0" left="0.7875" right="0.7875" top="1.05277777777778"/>
  <pageSetup orientation="portrait"/>
  <headerFooter>
    <oddHeader>&amp;C&amp;A</oddHeader>
    <oddFooter>&amp;CPage &amp;P</oddFooter>
  </headerFooter>
  <drawing r:id="rId1"/>
</worksheet>
</file>